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9292607-D5DA-4BF0-9CF4-F77D90C013E7}" xr6:coauthVersionLast="43" xr6:coauthVersionMax="43" xr10:uidLastSave="{00000000-0000-0000-0000-000000000000}"/>
  <bookViews>
    <workbookView xWindow="28680" yWindow="-120" windowWidth="29040" windowHeight="15840" activeTab="2" xr2:uid="{00000000-000D-0000-FFFF-FFFF00000000}"/>
  </bookViews>
  <sheets>
    <sheet name="Rekapitulácia stavby" sheetId="1" r:id="rId1"/>
    <sheet name="01 - Výmena výplňových ko..." sheetId="2" r:id="rId2"/>
    <sheet name="01 - Vymena radiátorov" sheetId="3" r:id="rId3"/>
  </sheets>
  <definedNames>
    <definedName name="_xlnm._FilterDatabase" localSheetId="2" hidden="1">'01 - Vymena radiátorov'!$C$124:$K$153</definedName>
    <definedName name="_xlnm._FilterDatabase" localSheetId="1" hidden="1">'01 - Výmena výplňových ko...'!$C$128:$K$281</definedName>
    <definedName name="_xlnm.Print_Titles" localSheetId="2">'01 - Vymena radiátorov'!$124:$124</definedName>
    <definedName name="_xlnm.Print_Titles" localSheetId="1">'01 - Výmena výplňových ko...'!$128:$128</definedName>
    <definedName name="_xlnm.Print_Titles" localSheetId="0">'Rekapitulácia stavby'!$92:$92</definedName>
    <definedName name="_xlnm.Print_Area" localSheetId="2">'01 - Vymena radiátorov'!$C$4:$J$76,'01 - Vymena radiátorov'!$C$82:$J$104,'01 - Vymena radiátorov'!$C$110:$K$153</definedName>
    <definedName name="_xlnm.Print_Area" localSheetId="1">'01 - Výmena výplňových ko...'!$C$4:$J$76,'01 - Výmena výplňových ko...'!$C$82:$J$108,'01 - Výmena výplňových ko...'!$C$114:$K$281</definedName>
    <definedName name="_xlnm.Print_Area" localSheetId="0">'Rekapitulácia stavby'!$D$4:$AO$76,'Rekapitulácia stavby'!$C$82:$AQ$99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9" i="3" l="1"/>
  <c r="J38" i="3"/>
  <c r="AY98" i="1"/>
  <c r="J37" i="3"/>
  <c r="AX98" i="1"/>
  <c r="BI153" i="3"/>
  <c r="BH153" i="3"/>
  <c r="BG153" i="3"/>
  <c r="BE153" i="3"/>
  <c r="T153" i="3"/>
  <c r="R153" i="3"/>
  <c r="R150" i="3" s="1"/>
  <c r="P153" i="3"/>
  <c r="P150" i="3" s="1"/>
  <c r="BK153" i="3"/>
  <c r="J153" i="3"/>
  <c r="BF153" i="3" s="1"/>
  <c r="BI152" i="3"/>
  <c r="BH152" i="3"/>
  <c r="BG152" i="3"/>
  <c r="BE152" i="3"/>
  <c r="T152" i="3"/>
  <c r="R152" i="3"/>
  <c r="P152" i="3"/>
  <c r="BK152" i="3"/>
  <c r="J152" i="3"/>
  <c r="BF152" i="3" s="1"/>
  <c r="BI151" i="3"/>
  <c r="BH151" i="3"/>
  <c r="BG151" i="3"/>
  <c r="BE151" i="3"/>
  <c r="T151" i="3"/>
  <c r="T150" i="3" s="1"/>
  <c r="R151" i="3"/>
  <c r="P151" i="3"/>
  <c r="BK151" i="3"/>
  <c r="BK150" i="3" s="1"/>
  <c r="J150" i="3" s="1"/>
  <c r="J103" i="3" s="1"/>
  <c r="J151" i="3"/>
  <c r="BF151" i="3"/>
  <c r="BI149" i="3"/>
  <c r="BH149" i="3"/>
  <c r="BG149" i="3"/>
  <c r="BE149" i="3"/>
  <c r="T149" i="3"/>
  <c r="R149" i="3"/>
  <c r="P149" i="3"/>
  <c r="BK149" i="3"/>
  <c r="J149" i="3"/>
  <c r="BF149" i="3"/>
  <c r="BI148" i="3"/>
  <c r="BH148" i="3"/>
  <c r="BG148" i="3"/>
  <c r="BE148" i="3"/>
  <c r="T148" i="3"/>
  <c r="R148" i="3"/>
  <c r="P148" i="3"/>
  <c r="BK148" i="3"/>
  <c r="J148" i="3"/>
  <c r="BF148" i="3" s="1"/>
  <c r="BI147" i="3"/>
  <c r="BH147" i="3"/>
  <c r="BG147" i="3"/>
  <c r="BE147" i="3"/>
  <c r="T147" i="3"/>
  <c r="R147" i="3"/>
  <c r="P147" i="3"/>
  <c r="BK147" i="3"/>
  <c r="J147" i="3"/>
  <c r="BF147" i="3"/>
  <c r="BI146" i="3"/>
  <c r="BH146" i="3"/>
  <c r="BG146" i="3"/>
  <c r="BE146" i="3"/>
  <c r="T146" i="3"/>
  <c r="R146" i="3"/>
  <c r="P146" i="3"/>
  <c r="BK146" i="3"/>
  <c r="J146" i="3"/>
  <c r="BF146" i="3"/>
  <c r="BI145" i="3"/>
  <c r="BH145" i="3"/>
  <c r="BG145" i="3"/>
  <c r="BE145" i="3"/>
  <c r="T145" i="3"/>
  <c r="R145" i="3"/>
  <c r="P145" i="3"/>
  <c r="BK145" i="3"/>
  <c r="BK141" i="3" s="1"/>
  <c r="J141" i="3" s="1"/>
  <c r="J102" i="3" s="1"/>
  <c r="J145" i="3"/>
  <c r="BF145" i="3" s="1"/>
  <c r="BI144" i="3"/>
  <c r="BH144" i="3"/>
  <c r="BG144" i="3"/>
  <c r="BE144" i="3"/>
  <c r="T144" i="3"/>
  <c r="R144" i="3"/>
  <c r="P144" i="3"/>
  <c r="BK144" i="3"/>
  <c r="J144" i="3"/>
  <c r="BF144" i="3"/>
  <c r="BI143" i="3"/>
  <c r="BH143" i="3"/>
  <c r="BG143" i="3"/>
  <c r="BE143" i="3"/>
  <c r="T143" i="3"/>
  <c r="T141" i="3" s="1"/>
  <c r="R143" i="3"/>
  <c r="P143" i="3"/>
  <c r="BK143" i="3"/>
  <c r="J143" i="3"/>
  <c r="BF143" i="3"/>
  <c r="BI142" i="3"/>
  <c r="BH142" i="3"/>
  <c r="BG142" i="3"/>
  <c r="BE142" i="3"/>
  <c r="T142" i="3"/>
  <c r="R142" i="3"/>
  <c r="R141" i="3"/>
  <c r="P142" i="3"/>
  <c r="P141" i="3" s="1"/>
  <c r="BK142" i="3"/>
  <c r="J142" i="3"/>
  <c r="BF142" i="3"/>
  <c r="BI140" i="3"/>
  <c r="BH140" i="3"/>
  <c r="BG140" i="3"/>
  <c r="BE140" i="3"/>
  <c r="T140" i="3"/>
  <c r="R140" i="3"/>
  <c r="P140" i="3"/>
  <c r="BK140" i="3"/>
  <c r="J140" i="3"/>
  <c r="BF140" i="3"/>
  <c r="BI139" i="3"/>
  <c r="BH139" i="3"/>
  <c r="BG139" i="3"/>
  <c r="BE139" i="3"/>
  <c r="T139" i="3"/>
  <c r="R139" i="3"/>
  <c r="P139" i="3"/>
  <c r="BK139" i="3"/>
  <c r="J139" i="3"/>
  <c r="BF139" i="3"/>
  <c r="BI138" i="3"/>
  <c r="BH138" i="3"/>
  <c r="BG138" i="3"/>
  <c r="BE138" i="3"/>
  <c r="T138" i="3"/>
  <c r="R138" i="3"/>
  <c r="P138" i="3"/>
  <c r="P135" i="3" s="1"/>
  <c r="BK138" i="3"/>
  <c r="J138" i="3"/>
  <c r="BF138" i="3" s="1"/>
  <c r="BI137" i="3"/>
  <c r="BH137" i="3"/>
  <c r="BG137" i="3"/>
  <c r="BE137" i="3"/>
  <c r="T137" i="3"/>
  <c r="T135" i="3" s="1"/>
  <c r="R137" i="3"/>
  <c r="P137" i="3"/>
  <c r="BK137" i="3"/>
  <c r="J137" i="3"/>
  <c r="BF137" i="3"/>
  <c r="BI136" i="3"/>
  <c r="BH136" i="3"/>
  <c r="BG136" i="3"/>
  <c r="BE136" i="3"/>
  <c r="T136" i="3"/>
  <c r="R136" i="3"/>
  <c r="R135" i="3" s="1"/>
  <c r="R126" i="3" s="1"/>
  <c r="P136" i="3"/>
  <c r="BK136" i="3"/>
  <c r="BK135" i="3"/>
  <c r="J135" i="3"/>
  <c r="J101" i="3" s="1"/>
  <c r="J136" i="3"/>
  <c r="BF136" i="3" s="1"/>
  <c r="BI134" i="3"/>
  <c r="BH134" i="3"/>
  <c r="BG134" i="3"/>
  <c r="BE134" i="3"/>
  <c r="T134" i="3"/>
  <c r="R134" i="3"/>
  <c r="P134" i="3"/>
  <c r="BK134" i="3"/>
  <c r="J134" i="3"/>
  <c r="BF134" i="3" s="1"/>
  <c r="BI133" i="3"/>
  <c r="BH133" i="3"/>
  <c r="BG133" i="3"/>
  <c r="BE133" i="3"/>
  <c r="T133" i="3"/>
  <c r="R133" i="3"/>
  <c r="P133" i="3"/>
  <c r="BK133" i="3"/>
  <c r="J133" i="3"/>
  <c r="BF133" i="3"/>
  <c r="BI132" i="3"/>
  <c r="BH132" i="3"/>
  <c r="BG132" i="3"/>
  <c r="BE132" i="3"/>
  <c r="T132" i="3"/>
  <c r="R132" i="3"/>
  <c r="P132" i="3"/>
  <c r="BK132" i="3"/>
  <c r="J132" i="3"/>
  <c r="BF132" i="3"/>
  <c r="BI131" i="3"/>
  <c r="BH131" i="3"/>
  <c r="BG131" i="3"/>
  <c r="F37" i="3" s="1"/>
  <c r="BB98" i="1" s="1"/>
  <c r="BB97" i="1" s="1"/>
  <c r="AX97" i="1" s="1"/>
  <c r="BE131" i="3"/>
  <c r="T131" i="3"/>
  <c r="R131" i="3"/>
  <c r="P131" i="3"/>
  <c r="BK131" i="3"/>
  <c r="J131" i="3"/>
  <c r="BF131" i="3" s="1"/>
  <c r="BI130" i="3"/>
  <c r="BH130" i="3"/>
  <c r="BG130" i="3"/>
  <c r="BE130" i="3"/>
  <c r="F35" i="3" s="1"/>
  <c r="AZ98" i="1" s="1"/>
  <c r="AZ97" i="1" s="1"/>
  <c r="AV97" i="1" s="1"/>
  <c r="T130" i="3"/>
  <c r="R130" i="3"/>
  <c r="P130" i="3"/>
  <c r="BK130" i="3"/>
  <c r="J130" i="3"/>
  <c r="BF130" i="3"/>
  <c r="BI129" i="3"/>
  <c r="F39" i="3" s="1"/>
  <c r="BD98" i="1" s="1"/>
  <c r="BD97" i="1" s="1"/>
  <c r="BH129" i="3"/>
  <c r="BG129" i="3"/>
  <c r="BE129" i="3"/>
  <c r="T129" i="3"/>
  <c r="R129" i="3"/>
  <c r="P129" i="3"/>
  <c r="P127" i="3" s="1"/>
  <c r="P126" i="3" s="1"/>
  <c r="BK129" i="3"/>
  <c r="J129" i="3"/>
  <c r="BF129" i="3"/>
  <c r="BI128" i="3"/>
  <c r="BH128" i="3"/>
  <c r="F38" i="3" s="1"/>
  <c r="BC98" i="1" s="1"/>
  <c r="BC97" i="1" s="1"/>
  <c r="AY97" i="1" s="1"/>
  <c r="BG128" i="3"/>
  <c r="BE128" i="3"/>
  <c r="J35" i="3" s="1"/>
  <c r="AV98" i="1" s="1"/>
  <c r="T128" i="3"/>
  <c r="T127" i="3" s="1"/>
  <c r="T126" i="3" s="1"/>
  <c r="T125" i="3" s="1"/>
  <c r="R128" i="3"/>
  <c r="R127" i="3"/>
  <c r="P128" i="3"/>
  <c r="BK128" i="3"/>
  <c r="BK127" i="3" s="1"/>
  <c r="J128" i="3"/>
  <c r="BF128" i="3"/>
  <c r="J36" i="3" s="1"/>
  <c r="AW98" i="1" s="1"/>
  <c r="J121" i="3"/>
  <c r="F121" i="3"/>
  <c r="F119" i="3"/>
  <c r="E117" i="3"/>
  <c r="J93" i="3"/>
  <c r="F93" i="3"/>
  <c r="F91" i="3"/>
  <c r="E89" i="3"/>
  <c r="J26" i="3"/>
  <c r="E26" i="3"/>
  <c r="J94" i="3" s="1"/>
  <c r="J122" i="3"/>
  <c r="J25" i="3"/>
  <c r="F122" i="3"/>
  <c r="F94" i="3"/>
  <c r="J119" i="3"/>
  <c r="J91" i="3"/>
  <c r="E7" i="3"/>
  <c r="E85" i="3" s="1"/>
  <c r="E113" i="3"/>
  <c r="J39" i="2"/>
  <c r="J38" i="2"/>
  <c r="AY96" i="1"/>
  <c r="J37" i="2"/>
  <c r="AX96" i="1"/>
  <c r="BI279" i="2"/>
  <c r="BH279" i="2"/>
  <c r="BG279" i="2"/>
  <c r="BE279" i="2"/>
  <c r="T279" i="2"/>
  <c r="T275" i="2" s="1"/>
  <c r="R279" i="2"/>
  <c r="P279" i="2"/>
  <c r="BK279" i="2"/>
  <c r="J279" i="2"/>
  <c r="BF279" i="2"/>
  <c r="BI276" i="2"/>
  <c r="BH276" i="2"/>
  <c r="BG276" i="2"/>
  <c r="BE276" i="2"/>
  <c r="T276" i="2"/>
  <c r="R276" i="2"/>
  <c r="R275" i="2"/>
  <c r="P276" i="2"/>
  <c r="P275" i="2"/>
  <c r="BK276" i="2"/>
  <c r="BK275" i="2"/>
  <c r="J275" i="2"/>
  <c r="J107" i="2" s="1"/>
  <c r="J276" i="2"/>
  <c r="BF276" i="2" s="1"/>
  <c r="BI274" i="2"/>
  <c r="BH274" i="2"/>
  <c r="BG274" i="2"/>
  <c r="BE274" i="2"/>
  <c r="T274" i="2"/>
  <c r="R274" i="2"/>
  <c r="P274" i="2"/>
  <c r="BK274" i="2"/>
  <c r="J274" i="2"/>
  <c r="BF274" i="2"/>
  <c r="BI271" i="2"/>
  <c r="BH271" i="2"/>
  <c r="BG271" i="2"/>
  <c r="BE271" i="2"/>
  <c r="T271" i="2"/>
  <c r="R271" i="2"/>
  <c r="P271" i="2"/>
  <c r="BK271" i="2"/>
  <c r="J271" i="2"/>
  <c r="BF271" i="2"/>
  <c r="BI270" i="2"/>
  <c r="BH270" i="2"/>
  <c r="BG270" i="2"/>
  <c r="BE270" i="2"/>
  <c r="T270" i="2"/>
  <c r="R270" i="2"/>
  <c r="P270" i="2"/>
  <c r="BK270" i="2"/>
  <c r="J270" i="2"/>
  <c r="BF270" i="2"/>
  <c r="BI267" i="2"/>
  <c r="BH267" i="2"/>
  <c r="BG267" i="2"/>
  <c r="BE267" i="2"/>
  <c r="T267" i="2"/>
  <c r="R267" i="2"/>
  <c r="P267" i="2"/>
  <c r="BK267" i="2"/>
  <c r="J267" i="2"/>
  <c r="BF267" i="2"/>
  <c r="BI264" i="2"/>
  <c r="BH264" i="2"/>
  <c r="BG264" i="2"/>
  <c r="BE264" i="2"/>
  <c r="T264" i="2"/>
  <c r="R264" i="2"/>
  <c r="P264" i="2"/>
  <c r="BK264" i="2"/>
  <c r="J264" i="2"/>
  <c r="BF264" i="2"/>
  <c r="BI261" i="2"/>
  <c r="BH261" i="2"/>
  <c r="BG261" i="2"/>
  <c r="BE261" i="2"/>
  <c r="T261" i="2"/>
  <c r="R261" i="2"/>
  <c r="P261" i="2"/>
  <c r="BK261" i="2"/>
  <c r="J261" i="2"/>
  <c r="BF261" i="2"/>
  <c r="BI253" i="2"/>
  <c r="BH253" i="2"/>
  <c r="BG253" i="2"/>
  <c r="BE253" i="2"/>
  <c r="T253" i="2"/>
  <c r="R253" i="2"/>
  <c r="P253" i="2"/>
  <c r="BK253" i="2"/>
  <c r="J253" i="2"/>
  <c r="BF253" i="2"/>
  <c r="BI252" i="2"/>
  <c r="BH252" i="2"/>
  <c r="BG252" i="2"/>
  <c r="BE252" i="2"/>
  <c r="T252" i="2"/>
  <c r="R252" i="2"/>
  <c r="P252" i="2"/>
  <c r="BK252" i="2"/>
  <c r="J252" i="2"/>
  <c r="BF252" i="2"/>
  <c r="BI250" i="2"/>
  <c r="BH250" i="2"/>
  <c r="BG250" i="2"/>
  <c r="BE250" i="2"/>
  <c r="T250" i="2"/>
  <c r="R250" i="2"/>
  <c r="R244" i="2" s="1"/>
  <c r="P250" i="2"/>
  <c r="P244" i="2" s="1"/>
  <c r="BK250" i="2"/>
  <c r="J250" i="2"/>
  <c r="BF250" i="2"/>
  <c r="BI248" i="2"/>
  <c r="BH248" i="2"/>
  <c r="BG248" i="2"/>
  <c r="BE248" i="2"/>
  <c r="T248" i="2"/>
  <c r="R248" i="2"/>
  <c r="P248" i="2"/>
  <c r="BK248" i="2"/>
  <c r="J248" i="2"/>
  <c r="BF248" i="2"/>
  <c r="BI245" i="2"/>
  <c r="BH245" i="2"/>
  <c r="BG245" i="2"/>
  <c r="BE245" i="2"/>
  <c r="T245" i="2"/>
  <c r="T244" i="2"/>
  <c r="R245" i="2"/>
  <c r="P245" i="2"/>
  <c r="BK245" i="2"/>
  <c r="BK244" i="2"/>
  <c r="J244" i="2" s="1"/>
  <c r="J106" i="2" s="1"/>
  <c r="J245" i="2"/>
  <c r="BF245" i="2" s="1"/>
  <c r="BI243" i="2"/>
  <c r="BH243" i="2"/>
  <c r="BG243" i="2"/>
  <c r="BE243" i="2"/>
  <c r="T243" i="2"/>
  <c r="R243" i="2"/>
  <c r="P243" i="2"/>
  <c r="BK243" i="2"/>
  <c r="J243" i="2"/>
  <c r="BF243" i="2"/>
  <c r="BI234" i="2"/>
  <c r="BH234" i="2"/>
  <c r="BG234" i="2"/>
  <c r="BE234" i="2"/>
  <c r="T234" i="2"/>
  <c r="R234" i="2"/>
  <c r="P234" i="2"/>
  <c r="BK234" i="2"/>
  <c r="J234" i="2"/>
  <c r="BF234" i="2"/>
  <c r="BI228" i="2"/>
  <c r="BH228" i="2"/>
  <c r="BG228" i="2"/>
  <c r="BE228" i="2"/>
  <c r="T228" i="2"/>
  <c r="R228" i="2"/>
  <c r="P228" i="2"/>
  <c r="BK228" i="2"/>
  <c r="J228" i="2"/>
  <c r="BF228" i="2"/>
  <c r="BI225" i="2"/>
  <c r="BH225" i="2"/>
  <c r="BG225" i="2"/>
  <c r="BE225" i="2"/>
  <c r="T225" i="2"/>
  <c r="R225" i="2"/>
  <c r="P225" i="2"/>
  <c r="BK225" i="2"/>
  <c r="J225" i="2"/>
  <c r="BF225" i="2"/>
  <c r="BI222" i="2"/>
  <c r="BH222" i="2"/>
  <c r="BG222" i="2"/>
  <c r="BE222" i="2"/>
  <c r="T222" i="2"/>
  <c r="R222" i="2"/>
  <c r="P222" i="2"/>
  <c r="BK222" i="2"/>
  <c r="J222" i="2"/>
  <c r="BF222" i="2"/>
  <c r="BI214" i="2"/>
  <c r="BH214" i="2"/>
  <c r="BG214" i="2"/>
  <c r="BE214" i="2"/>
  <c r="T214" i="2"/>
  <c r="R214" i="2"/>
  <c r="P214" i="2"/>
  <c r="BK214" i="2"/>
  <c r="J214" i="2"/>
  <c r="BF214" i="2"/>
  <c r="BI206" i="2"/>
  <c r="BH206" i="2"/>
  <c r="BG206" i="2"/>
  <c r="BE206" i="2"/>
  <c r="T206" i="2"/>
  <c r="R206" i="2"/>
  <c r="P206" i="2"/>
  <c r="BK206" i="2"/>
  <c r="J206" i="2"/>
  <c r="BF206" i="2" s="1"/>
  <c r="BI205" i="2"/>
  <c r="BH205" i="2"/>
  <c r="BG205" i="2"/>
  <c r="BE205" i="2"/>
  <c r="T205" i="2"/>
  <c r="R205" i="2"/>
  <c r="P205" i="2"/>
  <c r="BK205" i="2"/>
  <c r="J205" i="2"/>
  <c r="BF205" i="2"/>
  <c r="BI204" i="2"/>
  <c r="BH204" i="2"/>
  <c r="BG204" i="2"/>
  <c r="BE204" i="2"/>
  <c r="T204" i="2"/>
  <c r="R204" i="2"/>
  <c r="P204" i="2"/>
  <c r="BK204" i="2"/>
  <c r="J204" i="2"/>
  <c r="BF204" i="2"/>
  <c r="BI202" i="2"/>
  <c r="BH202" i="2"/>
  <c r="BG202" i="2"/>
  <c r="BE202" i="2"/>
  <c r="T202" i="2"/>
  <c r="R202" i="2"/>
  <c r="R193" i="2" s="1"/>
  <c r="P202" i="2"/>
  <c r="P193" i="2" s="1"/>
  <c r="BK202" i="2"/>
  <c r="J202" i="2"/>
  <c r="BF202" i="2"/>
  <c r="BI200" i="2"/>
  <c r="BH200" i="2"/>
  <c r="BG200" i="2"/>
  <c r="BE200" i="2"/>
  <c r="T200" i="2"/>
  <c r="R200" i="2"/>
  <c r="P200" i="2"/>
  <c r="BK200" i="2"/>
  <c r="J200" i="2"/>
  <c r="BF200" i="2"/>
  <c r="BI194" i="2"/>
  <c r="BH194" i="2"/>
  <c r="BG194" i="2"/>
  <c r="BE194" i="2"/>
  <c r="T194" i="2"/>
  <c r="T193" i="2"/>
  <c r="R194" i="2"/>
  <c r="P194" i="2"/>
  <c r="BK194" i="2"/>
  <c r="BK193" i="2"/>
  <c r="J193" i="2" s="1"/>
  <c r="J105" i="2" s="1"/>
  <c r="J194" i="2"/>
  <c r="BF194" i="2" s="1"/>
  <c r="BI192" i="2"/>
  <c r="BH192" i="2"/>
  <c r="BG192" i="2"/>
  <c r="BE192" i="2"/>
  <c r="T192" i="2"/>
  <c r="R192" i="2"/>
  <c r="P192" i="2"/>
  <c r="BK192" i="2"/>
  <c r="J192" i="2"/>
  <c r="BF192" i="2"/>
  <c r="BI189" i="2"/>
  <c r="BH189" i="2"/>
  <c r="BG189" i="2"/>
  <c r="BE189" i="2"/>
  <c r="T189" i="2"/>
  <c r="R189" i="2"/>
  <c r="P189" i="2"/>
  <c r="BK189" i="2"/>
  <c r="J189" i="2"/>
  <c r="BF189" i="2"/>
  <c r="BI181" i="2"/>
  <c r="BH181" i="2"/>
  <c r="BG181" i="2"/>
  <c r="BE181" i="2"/>
  <c r="T181" i="2"/>
  <c r="T180" i="2"/>
  <c r="T179" i="2" s="1"/>
  <c r="R181" i="2"/>
  <c r="R180" i="2" s="1"/>
  <c r="P181" i="2"/>
  <c r="P180" i="2"/>
  <c r="P179" i="2" s="1"/>
  <c r="BK181" i="2"/>
  <c r="BK180" i="2" s="1"/>
  <c r="J181" i="2"/>
  <c r="BF181" i="2"/>
  <c r="BI178" i="2"/>
  <c r="BH178" i="2"/>
  <c r="BG178" i="2"/>
  <c r="BE178" i="2"/>
  <c r="T178" i="2"/>
  <c r="T177" i="2"/>
  <c r="R178" i="2"/>
  <c r="R177" i="2"/>
  <c r="P178" i="2"/>
  <c r="P177" i="2"/>
  <c r="BK178" i="2"/>
  <c r="BK177" i="2"/>
  <c r="J177" i="2"/>
  <c r="J102" i="2" s="1"/>
  <c r="J178" i="2"/>
  <c r="BF178" i="2" s="1"/>
  <c r="BI176" i="2"/>
  <c r="BH176" i="2"/>
  <c r="BG176" i="2"/>
  <c r="BE176" i="2"/>
  <c r="T176" i="2"/>
  <c r="R176" i="2"/>
  <c r="P176" i="2"/>
  <c r="BK176" i="2"/>
  <c r="J176" i="2"/>
  <c r="BF176" i="2"/>
  <c r="BI174" i="2"/>
  <c r="BH174" i="2"/>
  <c r="BG174" i="2"/>
  <c r="BE174" i="2"/>
  <c r="T174" i="2"/>
  <c r="R174" i="2"/>
  <c r="P174" i="2"/>
  <c r="BK174" i="2"/>
  <c r="J174" i="2"/>
  <c r="BF174" i="2"/>
  <c r="BI173" i="2"/>
  <c r="BH173" i="2"/>
  <c r="BG173" i="2"/>
  <c r="BE173" i="2"/>
  <c r="T173" i="2"/>
  <c r="R173" i="2"/>
  <c r="P173" i="2"/>
  <c r="BK173" i="2"/>
  <c r="J173" i="2"/>
  <c r="BF173" i="2"/>
  <c r="BI171" i="2"/>
  <c r="BH171" i="2"/>
  <c r="BG171" i="2"/>
  <c r="BE171" i="2"/>
  <c r="T171" i="2"/>
  <c r="R171" i="2"/>
  <c r="P171" i="2"/>
  <c r="BK171" i="2"/>
  <c r="J171" i="2"/>
  <c r="BF171" i="2"/>
  <c r="BI170" i="2"/>
  <c r="BH170" i="2"/>
  <c r="BG170" i="2"/>
  <c r="BE170" i="2"/>
  <c r="T170" i="2"/>
  <c r="R170" i="2"/>
  <c r="P170" i="2"/>
  <c r="BK170" i="2"/>
  <c r="J170" i="2"/>
  <c r="BF170" i="2"/>
  <c r="BI168" i="2"/>
  <c r="BH168" i="2"/>
  <c r="BG168" i="2"/>
  <c r="BE168" i="2"/>
  <c r="T168" i="2"/>
  <c r="R168" i="2"/>
  <c r="P168" i="2"/>
  <c r="BK168" i="2"/>
  <c r="J168" i="2"/>
  <c r="BF168" i="2"/>
  <c r="BI167" i="2"/>
  <c r="BH167" i="2"/>
  <c r="BG167" i="2"/>
  <c r="BE167" i="2"/>
  <c r="T167" i="2"/>
  <c r="R167" i="2"/>
  <c r="P167" i="2"/>
  <c r="BK167" i="2"/>
  <c r="J167" i="2"/>
  <c r="BF167" i="2"/>
  <c r="BI162" i="2"/>
  <c r="BH162" i="2"/>
  <c r="BG162" i="2"/>
  <c r="BE162" i="2"/>
  <c r="T162" i="2"/>
  <c r="R162" i="2"/>
  <c r="P162" i="2"/>
  <c r="BK162" i="2"/>
  <c r="J162" i="2"/>
  <c r="BF162" i="2"/>
  <c r="BI157" i="2"/>
  <c r="BH157" i="2"/>
  <c r="BG157" i="2"/>
  <c r="BE157" i="2"/>
  <c r="T157" i="2"/>
  <c r="R157" i="2"/>
  <c r="R149" i="2" s="1"/>
  <c r="P157" i="2"/>
  <c r="P149" i="2" s="1"/>
  <c r="BK157" i="2"/>
  <c r="J157" i="2"/>
  <c r="BF157" i="2"/>
  <c r="BI152" i="2"/>
  <c r="BH152" i="2"/>
  <c r="BG152" i="2"/>
  <c r="BE152" i="2"/>
  <c r="T152" i="2"/>
  <c r="R152" i="2"/>
  <c r="P152" i="2"/>
  <c r="BK152" i="2"/>
  <c r="J152" i="2"/>
  <c r="BF152" i="2"/>
  <c r="BI150" i="2"/>
  <c r="BH150" i="2"/>
  <c r="BG150" i="2"/>
  <c r="BE150" i="2"/>
  <c r="T150" i="2"/>
  <c r="T149" i="2"/>
  <c r="R150" i="2"/>
  <c r="P150" i="2"/>
  <c r="BK150" i="2"/>
  <c r="BK149" i="2"/>
  <c r="J149" i="2" s="1"/>
  <c r="J101" i="2" s="1"/>
  <c r="J150" i="2"/>
  <c r="BF150" i="2" s="1"/>
  <c r="J36" i="2" s="1"/>
  <c r="AW96" i="1" s="1"/>
  <c r="BI148" i="2"/>
  <c r="BH148" i="2"/>
  <c r="BG148" i="2"/>
  <c r="BE148" i="2"/>
  <c r="T148" i="2"/>
  <c r="R148" i="2"/>
  <c r="P148" i="2"/>
  <c r="BK148" i="2"/>
  <c r="J148" i="2"/>
  <c r="BF148" i="2"/>
  <c r="BI144" i="2"/>
  <c r="BH144" i="2"/>
  <c r="BG144" i="2"/>
  <c r="F37" i="2" s="1"/>
  <c r="BB96" i="1" s="1"/>
  <c r="BB95" i="1" s="1"/>
  <c r="BE144" i="2"/>
  <c r="T144" i="2"/>
  <c r="R144" i="2"/>
  <c r="P144" i="2"/>
  <c r="BK144" i="2"/>
  <c r="J144" i="2"/>
  <c r="BF144" i="2"/>
  <c r="BI141" i="2"/>
  <c r="BH141" i="2"/>
  <c r="BG141" i="2"/>
  <c r="BE141" i="2"/>
  <c r="T141" i="2"/>
  <c r="R141" i="2"/>
  <c r="R131" i="2" s="1"/>
  <c r="P141" i="2"/>
  <c r="BK141" i="2"/>
  <c r="J141" i="2"/>
  <c r="BF141" i="2"/>
  <c r="BI134" i="2"/>
  <c r="F39" i="2" s="1"/>
  <c r="BD96" i="1" s="1"/>
  <c r="BD95" i="1" s="1"/>
  <c r="BD94" i="1" s="1"/>
  <c r="W33" i="1" s="1"/>
  <c r="BH134" i="2"/>
  <c r="BG134" i="2"/>
  <c r="BE134" i="2"/>
  <c r="T134" i="2"/>
  <c r="R134" i="2"/>
  <c r="P134" i="2"/>
  <c r="P131" i="2" s="1"/>
  <c r="P130" i="2" s="1"/>
  <c r="P129" i="2" s="1"/>
  <c r="AU96" i="1" s="1"/>
  <c r="AU95" i="1" s="1"/>
  <c r="BK134" i="2"/>
  <c r="J134" i="2"/>
  <c r="BF134" i="2"/>
  <c r="BI132" i="2"/>
  <c r="BH132" i="2"/>
  <c r="F38" i="2" s="1"/>
  <c r="BC96" i="1" s="1"/>
  <c r="BC95" i="1" s="1"/>
  <c r="BG132" i="2"/>
  <c r="BE132" i="2"/>
  <c r="J35" i="2" s="1"/>
  <c r="AV96" i="1" s="1"/>
  <c r="T132" i="2"/>
  <c r="T131" i="2"/>
  <c r="T130" i="2" s="1"/>
  <c r="R132" i="2"/>
  <c r="P132" i="2"/>
  <c r="BK132" i="2"/>
  <c r="BK131" i="2" s="1"/>
  <c r="J132" i="2"/>
  <c r="BF132" i="2"/>
  <c r="J125" i="2"/>
  <c r="F125" i="2"/>
  <c r="F123" i="2"/>
  <c r="E121" i="2"/>
  <c r="J93" i="2"/>
  <c r="F93" i="2"/>
  <c r="F91" i="2"/>
  <c r="E89" i="2"/>
  <c r="J26" i="2"/>
  <c r="E26" i="2"/>
  <c r="J126" i="2"/>
  <c r="J94" i="2"/>
  <c r="J25" i="2"/>
  <c r="F126" i="2"/>
  <c r="J91" i="2"/>
  <c r="J123" i="2"/>
  <c r="E7" i="2"/>
  <c r="E117" i="2"/>
  <c r="E85" i="2"/>
  <c r="AS97" i="1"/>
  <c r="AS95" i="1"/>
  <c r="AS94" i="1" s="1"/>
  <c r="L90" i="1"/>
  <c r="AM90" i="1"/>
  <c r="AM89" i="1"/>
  <c r="L89" i="1"/>
  <c r="AM87" i="1"/>
  <c r="L87" i="1"/>
  <c r="L85" i="1"/>
  <c r="L84" i="1"/>
  <c r="F94" i="2" l="1"/>
  <c r="F36" i="2"/>
  <c r="BA96" i="1" s="1"/>
  <c r="BA95" i="1" s="1"/>
  <c r="BB94" i="1"/>
  <c r="AX95" i="1"/>
  <c r="T129" i="2"/>
  <c r="AT96" i="1"/>
  <c r="R130" i="2"/>
  <c r="R179" i="2"/>
  <c r="J131" i="2"/>
  <c r="J100" i="2" s="1"/>
  <c r="BK130" i="2"/>
  <c r="AY95" i="1"/>
  <c r="BC94" i="1"/>
  <c r="AT98" i="1"/>
  <c r="AU94" i="1"/>
  <c r="BK179" i="2"/>
  <c r="J179" i="2" s="1"/>
  <c r="J103" i="2" s="1"/>
  <c r="J180" i="2"/>
  <c r="J104" i="2" s="1"/>
  <c r="J127" i="3"/>
  <c r="J100" i="3" s="1"/>
  <c r="BK126" i="3"/>
  <c r="P125" i="3"/>
  <c r="AU98" i="1" s="1"/>
  <c r="AU97" i="1" s="1"/>
  <c r="R125" i="3"/>
  <c r="F35" i="2"/>
  <c r="AZ96" i="1" s="1"/>
  <c r="AZ95" i="1" s="1"/>
  <c r="F36" i="3"/>
  <c r="BA98" i="1" s="1"/>
  <c r="BA97" i="1" s="1"/>
  <c r="AW97" i="1" s="1"/>
  <c r="AT97" i="1" s="1"/>
  <c r="J126" i="3" l="1"/>
  <c r="J99" i="3" s="1"/>
  <c r="BK125" i="3"/>
  <c r="J125" i="3" s="1"/>
  <c r="AV95" i="1"/>
  <c r="AZ94" i="1"/>
  <c r="AY94" i="1"/>
  <c r="W32" i="1"/>
  <c r="J130" i="2"/>
  <c r="J99" i="2" s="1"/>
  <c r="BK129" i="2"/>
  <c r="J129" i="2" s="1"/>
  <c r="W31" i="1"/>
  <c r="AX94" i="1"/>
  <c r="AW95" i="1"/>
  <c r="BA94" i="1"/>
  <c r="R129" i="2"/>
  <c r="W30" i="1" l="1"/>
  <c r="AW94" i="1"/>
  <c r="AK30" i="1" s="1"/>
  <c r="AV94" i="1"/>
  <c r="W29" i="1"/>
  <c r="AT95" i="1"/>
  <c r="J98" i="2"/>
  <c r="J32" i="2"/>
  <c r="J98" i="3"/>
  <c r="J32" i="3"/>
  <c r="J41" i="3" l="1"/>
  <c r="AG98" i="1"/>
  <c r="AT94" i="1"/>
  <c r="AK29" i="1"/>
  <c r="J41" i="2"/>
  <c r="AG96" i="1"/>
  <c r="AG95" i="1" l="1"/>
  <c r="AN96" i="1"/>
  <c r="AG97" i="1"/>
  <c r="AN97" i="1" s="1"/>
  <c r="AN98" i="1"/>
  <c r="AG94" i="1" l="1"/>
  <c r="AN95" i="1"/>
  <c r="AN94" i="1" l="1"/>
  <c r="AK26" i="1"/>
  <c r="AK35" i="1" s="1"/>
</calcChain>
</file>

<file path=xl/sharedStrings.xml><?xml version="1.0" encoding="utf-8"?>
<sst xmlns="http://schemas.openxmlformats.org/spreadsheetml/2006/main" count="2349" uniqueCount="456">
  <si>
    <t>Export Komplet</t>
  </si>
  <si>
    <t/>
  </si>
  <si>
    <t>2.0</t>
  </si>
  <si>
    <t>False</t>
  </si>
  <si>
    <t>{5af76c7a-3fb2-4454-aadc-a44df0b55948}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</si>
  <si>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</si>
  <si>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</si>
  <si>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</si>
  <si>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</si>
  <si>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</si>
  <si>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</si>
  <si>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</si>
  <si>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</si>
  <si>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R_4719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</si>
  <si>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</si>
  <si>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</si>
  <si>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fasády budovy na Triede SNP 39 v Košiciach - Výmena výplňových konštrukcií - severná strana</t>
  </si>
  <si>
    <t>JKSO:</t>
  </si>
  <si>
    <t>KS:</t>
  </si>
  <si>
    <t>Miesto:</t>
  </si>
  <si>
    <t>Trieda SNP 39, Košice</t>
  </si>
  <si>
    <t>Dátum:</t>
  </si>
  <si>
    <t>Objednávateľ:</t>
  </si>
  <si>
    <t>IČO:</t>
  </si>
  <si>
    <t>Mestská časť Košice - Západ, Trieda SNP 39, 040 11</t>
  </si>
  <si>
    <t>IČ DPH:</t>
  </si>
  <si>
    <t>Zhotoviteľ:</t>
  </si>
  <si>
    <t>Projektant:</t>
  </si>
  <si>
    <t>AIP projekt s.r.o.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</si>
  <si>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</si>
  <si>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</si>
  <si>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</si>
  <si>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</si>
  <si>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</si>
  <si>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</si>
  <si>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</si>
  <si>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</si>
  <si>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</si>
  <si>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</si>
  <si>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</si>
  <si>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</si>
  <si>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</si>
  <si>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</si>
  <si>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</si>
  <si>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</si>
  <si>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</si>
  <si>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</si>
  <si>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</si>
  <si>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</si>
  <si>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</si>
  <si>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</si>
  <si>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</si>
  <si>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</si>
  <si>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</si>
  <si>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</si>
  <si>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</si>
  <si>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</si>
  <si>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</si>
  <si>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</si>
  <si>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</si>
  <si>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</si>
  <si>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</si>
  <si>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</si>
  <si>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</si>
  <si>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</si>
  <si>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</si>
  <si>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</si>
  <si>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</si>
  <si>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</si>
  <si>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</si>
  <si>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</si>
  <si>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</si>
  <si>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</si>
  <si>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</si>
  <si>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</si>
  <si>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</si>
  <si>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</si>
  <si>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1</t>
  </si>
  <si>
    <t>ASR</t>
  </si>
  <si>
    <t>STA</t>
  </si>
  <si>
    <t>{4210ac50-3a65-4a26-929a-c2d5c5ecb51d}</t>
  </si>
  <si>
    <t>/</t>
  </si>
  <si>
    <t>01</t>
  </si>
  <si>
    <t>Výmena výplňových konštrukcií - severná strana</t>
  </si>
  <si>
    <t>Časť</t>
  </si>
  <si>
    <t>2</t>
  </si>
  <si>
    <t>{d458234d-70ba-4320-b36d-5d5f16c9d83a}</t>
  </si>
  <si>
    <t>UK</t>
  </si>
  <si>
    <t>{7f3de0dc-daf2-449f-ba6b-d7e364ed3840}</t>
  </si>
  <si>
    <t>Vymena radiátorov</t>
  </si>
  <si>
    <t>{da7d5d0b-e5ea-406d-b495-09a9dd7da86c}</t>
  </si>
  <si>
    <t>KRYCÍ LIST ROZPOČTU</t>
  </si>
  <si>
    <t>Objekt:</t>
  </si>
  <si>
    <t>1 - ASR</t>
  </si>
  <si>
    <t>Časť:</t>
  </si>
  <si>
    <t>01 - Výmena výplňových konštrukcií - severná strana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</si>
  <si>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</si>
  <si>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</si>
  <si>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</si>
  <si>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</si>
  <si>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</si>
  <si>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</si>
  <si>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</si>
  <si>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</si>
  <si>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</si>
  <si>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</si>
  <si>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</si>
  <si>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</si>
  <si>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</si>
  <si>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</si>
  <si>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</si>
  <si>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</si>
  <si>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</si>
  <si>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</si>
  <si>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</si>
  <si>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</si>
  <si>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</si>
  <si>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</si>
  <si>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</si>
  <si>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</si>
  <si>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</si>
  <si>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</si>
  <si>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</si>
  <si>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</si>
  <si>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</si>
  <si>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</si>
  <si>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</si>
  <si>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</si>
  <si>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610991111</t>
  </si>
  <si>
    <t>Zakrývanie výplní vnútorných okenných otvorov, predmetov a konštrukcií</t>
  </si>
  <si>
    <t>m2</t>
  </si>
  <si>
    <t>4</t>
  </si>
  <si>
    <t>-1477035836</t>
  </si>
  <si>
    <t>VV</t>
  </si>
  <si>
    <t>4,8*1,8*13+2,4*1,8*3+3,6*1,8+1,2*2,35</t>
  </si>
  <si>
    <t>612465111</t>
  </si>
  <si>
    <t>Príprava vnútorného podkladu stien BAUMIT, cementový Prednástrek (Baumit Vorspritzer 2 mm), ručné nanášanie</t>
  </si>
  <si>
    <t>1052557664</t>
  </si>
  <si>
    <t>vyspravenie po výmene okien</t>
  </si>
  <si>
    <t>(1,8*2+4,8)*0,35*14</t>
  </si>
  <si>
    <t>(1,8*2+2,4)*0,35*3</t>
  </si>
  <si>
    <t>(1,8*2+4,8)*0,1*14</t>
  </si>
  <si>
    <t>(1,8*2+2,4)*0,1*2</t>
  </si>
  <si>
    <t>Súčet</t>
  </si>
  <si>
    <t>3</t>
  </si>
  <si>
    <t>612465136</t>
  </si>
  <si>
    <t>Vnútorná omietka stien BAUMIT, vápennocementová, strojné miešanie, ručné nanášanie, MVR Uni, hr. 10 mm</t>
  </si>
  <si>
    <t>605963187</t>
  </si>
  <si>
    <t>60,42</t>
  </si>
  <si>
    <t>612481022.P</t>
  </si>
  <si>
    <t>Okenný a dverový plastový dilatačný profil - interierový</t>
  </si>
  <si>
    <t>m</t>
  </si>
  <si>
    <t>550270748</t>
  </si>
  <si>
    <t>(1,8*2+4,8)*14</t>
  </si>
  <si>
    <t>(2,4+1,8*2)*3</t>
  </si>
  <si>
    <t>5</t>
  </si>
  <si>
    <t>612481031</t>
  </si>
  <si>
    <t>Rohový profil z pozinkovaného plechu pre hrúbku omietky 8 až 12 mm</t>
  </si>
  <si>
    <t>274358181</t>
  </si>
  <si>
    <t>9</t>
  </si>
  <si>
    <t>Ostatné konštrukcie a práce-búranie</t>
  </si>
  <si>
    <t>952901111</t>
  </si>
  <si>
    <t>Vyčistenie budov pri výške podlaží do 4 m</t>
  </si>
  <si>
    <t>1522426661</t>
  </si>
  <si>
    <t>25,*4,68*4</t>
  </si>
  <si>
    <t>7</t>
  </si>
  <si>
    <t>968071115</t>
  </si>
  <si>
    <t>Demontáž okien kovových, 1 bm obvodu - 0,005t</t>
  </si>
  <si>
    <t>-1886748638</t>
  </si>
  <si>
    <t>pôvodné oceľové okna</t>
  </si>
  <si>
    <t>(1,2+1,8)*2*3</t>
  </si>
  <si>
    <t>(1,2+1,8)*2*4*14</t>
  </si>
  <si>
    <t>8</t>
  </si>
  <si>
    <t>978013191</t>
  </si>
  <si>
    <t>Otlčenie omietok stien vnútorných vápenných alebo vápennocementových v rozsahu do 100 %,  -0,04600t</t>
  </si>
  <si>
    <t>-1362072541</t>
  </si>
  <si>
    <t>(1,8*2+2,4)*0,1*3</t>
  </si>
  <si>
    <t>978059231.P</t>
  </si>
  <si>
    <t>Odsekanie a odobratie obkladov zo stien z kameňa vrátane podkladovej omietky nad 2 m2,  -0,16900t</t>
  </si>
  <si>
    <t>-969887326</t>
  </si>
  <si>
    <t>vnútorný parapet</t>
  </si>
  <si>
    <t>2,4*3*0,38</t>
  </si>
  <si>
    <t>4,8*14*0,38</t>
  </si>
  <si>
    <t>10</t>
  </si>
  <si>
    <t>979011111</t>
  </si>
  <si>
    <t>Zvislá doprava sutiny a vybúraných hmôt za prvé podlažie nad alebo pod základným podlažím</t>
  </si>
  <si>
    <t>t</t>
  </si>
  <si>
    <t>-1665157629</t>
  </si>
  <si>
    <t>11</t>
  </si>
  <si>
    <t>979011121</t>
  </si>
  <si>
    <t>Zvislá doprava sutiny a vybúraných hmôt za každé ďalšie podlažie</t>
  </si>
  <si>
    <t>-595927814</t>
  </si>
  <si>
    <t>9,5672*3</t>
  </si>
  <si>
    <t>12</t>
  </si>
  <si>
    <t>979081111</t>
  </si>
  <si>
    <t>Odvoz sutiny a vybúraných hmôt na skládku do 1 km</t>
  </si>
  <si>
    <t>1791946145</t>
  </si>
  <si>
    <t>13</t>
  </si>
  <si>
    <t>979081121</t>
  </si>
  <si>
    <t>Odvoz sutiny a vybúraných hmôt na skládku za každý ďalší 1 km</t>
  </si>
  <si>
    <t>999952406</t>
  </si>
  <si>
    <t>9,672*10</t>
  </si>
  <si>
    <t>14</t>
  </si>
  <si>
    <t>979082111</t>
  </si>
  <si>
    <t>Vnútrostavenisková doprava sutiny a vybúraných hmôt do 10 m</t>
  </si>
  <si>
    <t>-1594826273</t>
  </si>
  <si>
    <t>15</t>
  </si>
  <si>
    <t>979082121</t>
  </si>
  <si>
    <t>Vnútrostavenisková doprava sutiny a vybúraných hmôt za každých ďalších 5 m</t>
  </si>
  <si>
    <t>142427865</t>
  </si>
  <si>
    <t>9,672*5</t>
  </si>
  <si>
    <t>16</t>
  </si>
  <si>
    <t>979089612.P</t>
  </si>
  <si>
    <t>Poplatok za skladovanie - zmiešané stavebné odpady zo stavieb a demolácií</t>
  </si>
  <si>
    <t>-1731849002</t>
  </si>
  <si>
    <t>99</t>
  </si>
  <si>
    <t>Presun hmôt HSV</t>
  </si>
  <si>
    <t>17</t>
  </si>
  <si>
    <t>998012023</t>
  </si>
  <si>
    <t>Presun hmôt pre budovy (801, 803, 812), zvislá konštr. monolit. betónová výšky do 24 m</t>
  </si>
  <si>
    <t>889332322</t>
  </si>
  <si>
    <t>PSV</t>
  </si>
  <si>
    <t>Práce a dodávky PSV</t>
  </si>
  <si>
    <t>764</t>
  </si>
  <si>
    <t>Konštrukcie klampiarske</t>
  </si>
  <si>
    <t>18</t>
  </si>
  <si>
    <t>764410260</t>
  </si>
  <si>
    <t>Oplechovanie parapetov z pozinkovaného PZ plechu, vrátane rohov r.š. 400 mm</t>
  </si>
  <si>
    <t>745704493</t>
  </si>
  <si>
    <t>K1</t>
  </si>
  <si>
    <t>62,4</t>
  </si>
  <si>
    <t>K2</t>
  </si>
  <si>
    <t>7,2</t>
  </si>
  <si>
    <t>K3</t>
  </si>
  <si>
    <t>3,6</t>
  </si>
  <si>
    <t>19</t>
  </si>
  <si>
    <t>764410850</t>
  </si>
  <si>
    <t>Demontáž oplechovania parapetov rš od 100 do 330 mm,  -0,00135t</t>
  </si>
  <si>
    <t>-491389814</t>
  </si>
  <si>
    <t>pôvodný vonkajší parapet</t>
  </si>
  <si>
    <t>2,4*3+4,8*14</t>
  </si>
  <si>
    <t>998764103</t>
  </si>
  <si>
    <t>Presun hmôt pre konštrukcie klampiarske v objektoch výšky nad 12 do 24 m</t>
  </si>
  <si>
    <t>-1786964407</t>
  </si>
  <si>
    <t>766</t>
  </si>
  <si>
    <t>Konštrukcie stolárske</t>
  </si>
  <si>
    <t>21</t>
  </si>
  <si>
    <t>766621400</t>
  </si>
  <si>
    <t>Montáž okien plastových s hydroizolačnými ISO páskami (exteriérová a interiérová)</t>
  </si>
  <si>
    <t>-1770599666</t>
  </si>
  <si>
    <t>O1</t>
  </si>
  <si>
    <t>(2,4+1,8)*2*2*13</t>
  </si>
  <si>
    <t>O2</t>
  </si>
  <si>
    <t>(2,4+1,8)*2*3</t>
  </si>
  <si>
    <t>22</t>
  </si>
  <si>
    <t>M</t>
  </si>
  <si>
    <t>283290005900</t>
  </si>
  <si>
    <t>Tesniaca fólia CX exteriér, š. 90 mm, dĺ. 30 m, pre tesnenie pripájacej škáry okenného rámu a muriva, polymér, ALLMEDIA</t>
  </si>
  <si>
    <t>32</t>
  </si>
  <si>
    <t>1613741606</t>
  </si>
  <si>
    <t>243,6*1,05 'Přepočítané koeficientom množstva</t>
  </si>
  <si>
    <t>23</t>
  </si>
  <si>
    <t>283290006300</t>
  </si>
  <si>
    <t>Tesniaca fólia CX interiér, š. 90 mm, dĺ. 30 m, pre tesnenie pripájacej škáry okenného rámu a muriva, polymér, ALLMEDIA</t>
  </si>
  <si>
    <t>709049504</t>
  </si>
  <si>
    <t>24</t>
  </si>
  <si>
    <t>611410005300.O1</t>
  </si>
  <si>
    <t>Plastová zostava okien otavaravo-výklopné s izolačným trojsklom, rozmer zostavy 4800x1800 mm, spojovací profil, vnútor. farba - biela, vonkaj. farba - sivá</t>
  </si>
  <si>
    <t>ks</t>
  </si>
  <si>
    <t>-1435311883</t>
  </si>
  <si>
    <t>25</t>
  </si>
  <si>
    <t>611410005300.O2</t>
  </si>
  <si>
    <t>Plastová zostava okien otavaravo-výklopné s izolačným trojsklom, rozmer zostavy 2400x1800 mm, vnútor. farba - biela, vonkaj. farba - sivá</t>
  </si>
  <si>
    <t>-780662782</t>
  </si>
  <si>
    <t>26</t>
  </si>
  <si>
    <t>6114123.RP1</t>
  </si>
  <si>
    <t>Rozširovací plastový profil, výška profilu 100 mm - v rámci nadpražia</t>
  </si>
  <si>
    <t>-1443095257</t>
  </si>
  <si>
    <t>4,8*13</t>
  </si>
  <si>
    <t>2,4*3</t>
  </si>
  <si>
    <t>O3</t>
  </si>
  <si>
    <t>4,8</t>
  </si>
  <si>
    <t>27</t>
  </si>
  <si>
    <t>6114123.RP2</t>
  </si>
  <si>
    <t>Rozširovací plastový profil, výška profilu 200 mm - v rámci ostenia</t>
  </si>
  <si>
    <t>351196449</t>
  </si>
  <si>
    <t>1,8*2*13</t>
  </si>
  <si>
    <t>1,8*2*3</t>
  </si>
  <si>
    <t>2,35+1,8</t>
  </si>
  <si>
    <t>28</t>
  </si>
  <si>
    <t>766694152</t>
  </si>
  <si>
    <t>Montáž parapetnej dosky plastovej šírky nad 300 mm, dĺžky 1000-1600 mm</t>
  </si>
  <si>
    <t>-465422198</t>
  </si>
  <si>
    <t>29</t>
  </si>
  <si>
    <t>766694153</t>
  </si>
  <si>
    <t>Montáž parapetnej dosky plastovej šírky nad 300 mm, dĺžky 1600-2600 mm</t>
  </si>
  <si>
    <t>2145429765</t>
  </si>
  <si>
    <t>30</t>
  </si>
  <si>
    <t>766694154</t>
  </si>
  <si>
    <t>Montáž parapetnej dosky plastovej šírky nad 300 mm, dĺžky nad 2600 mm</t>
  </si>
  <si>
    <t>1664754384</t>
  </si>
  <si>
    <t>31</t>
  </si>
  <si>
    <t>611560000600.P</t>
  </si>
  <si>
    <t>Parapetná doska plastová, šírka 380 mm, komôrková vnútorná, zlatý dub, mramor, mahagon, svetlý buk, orech</t>
  </si>
  <si>
    <t>739401499</t>
  </si>
  <si>
    <t>1,2+3,6</t>
  </si>
  <si>
    <t>74,4*3 'Přepočítané koeficientom množstva</t>
  </si>
  <si>
    <t>998766103</t>
  </si>
  <si>
    <t>Presun hmot pre konštrukcie stolárske v objektoch výšky nad 12 do 24 m</t>
  </si>
  <si>
    <t>-45165498</t>
  </si>
  <si>
    <t>767</t>
  </si>
  <si>
    <t>Konštrukcie doplnkové kovové</t>
  </si>
  <si>
    <t>33</t>
  </si>
  <si>
    <t>767612100</t>
  </si>
  <si>
    <t>Montáž okien hliníkových s hydroizolačnými ISO páskami (exteriérová a interiérová)</t>
  </si>
  <si>
    <t>-575222271</t>
  </si>
  <si>
    <t>(4,8+2,35)*2</t>
  </si>
  <si>
    <t>34</t>
  </si>
  <si>
    <t>1786784898</t>
  </si>
  <si>
    <t>14,3*1,05 'Přepočítané koeficientom množstva</t>
  </si>
  <si>
    <t>35</t>
  </si>
  <si>
    <t>-350611522</t>
  </si>
  <si>
    <t>36</t>
  </si>
  <si>
    <t>553410008600.O3</t>
  </si>
  <si>
    <t>Hliniková zostava okien a dverí otvaravo-vyklopné s izolačným trojsklom, rozmer zostavy okien 3600x1800 mm, rozmer dverí 1200x2350 mm, vnútor. farba - sivá, vonkaj. farba - sivá</t>
  </si>
  <si>
    <t>-1380357516</t>
  </si>
  <si>
    <t>37</t>
  </si>
  <si>
    <t>767661555</t>
  </si>
  <si>
    <t>Montáž interierovej hliníkovej žalúzie od šírky 80 cm do 120 cm dĺžky do 160 cm</t>
  </si>
  <si>
    <t>95415702</t>
  </si>
  <si>
    <t>4*13*2</t>
  </si>
  <si>
    <t>2*3*2</t>
  </si>
  <si>
    <t>3*2+2</t>
  </si>
  <si>
    <t>38</t>
  </si>
  <si>
    <t>611530073400</t>
  </si>
  <si>
    <t>Žalúzie interiérové hliníkové MAX 25, šxl 1200x1200 mm</t>
  </si>
  <si>
    <t>1290741916</t>
  </si>
  <si>
    <t>O1 - O3</t>
  </si>
  <si>
    <t>61</t>
  </si>
  <si>
    <t>39</t>
  </si>
  <si>
    <t>611530072800</t>
  </si>
  <si>
    <t>Žalúzie interiérové hliníkové MAX 25, šxl 1200x600 mm</t>
  </si>
  <si>
    <t>-134028910</t>
  </si>
  <si>
    <t>40</t>
  </si>
  <si>
    <t>611530073900</t>
  </si>
  <si>
    <t>Žalúzie interiérové hliníkové MAX 25, šxl 1200x1700 mm</t>
  </si>
  <si>
    <t>-1061970797</t>
  </si>
  <si>
    <t>41</t>
  </si>
  <si>
    <t>767995101.P</t>
  </si>
  <si>
    <t>Oceľové schodisko z ťahokovu, šírka 1400 mm, výška 300 mm + vybúranie otvoru a vyspravenie pre nové dvere</t>
  </si>
  <si>
    <t>kpl</t>
  </si>
  <si>
    <t>-1070012197</t>
  </si>
  <si>
    <t>42</t>
  </si>
  <si>
    <t>767996802</t>
  </si>
  <si>
    <t>Demontáž ostatných doplnkov stavieb s hmotnosťou jednotlivých dielov konštr. nad 50 do 100 kg,  -0,00100t</t>
  </si>
  <si>
    <t>kg</t>
  </si>
  <si>
    <t>1104383493</t>
  </si>
  <si>
    <t>demontáž pomocnej kotviacej konstrukcie pôvodných okien</t>
  </si>
  <si>
    <t>75*2*16</t>
  </si>
  <si>
    <t>43</t>
  </si>
  <si>
    <t>998767103</t>
  </si>
  <si>
    <t>Presun hmôt pre kovové stavebné doplnkové konštrukcie v objektoch výšky nad 12 do 24 m</t>
  </si>
  <si>
    <t>198875105</t>
  </si>
  <si>
    <t>784</t>
  </si>
  <si>
    <t>Maľby</t>
  </si>
  <si>
    <t>44</t>
  </si>
  <si>
    <t>784452271</t>
  </si>
  <si>
    <t>Maľby z maliarskych zmesí Primalex, Farmal, ručne nanášané dvojnásobné základné na podklad jemnozrnný výšky do 3,80 m</t>
  </si>
  <si>
    <t>172262351</t>
  </si>
  <si>
    <t>vyspravenie ostenia a nadpražia</t>
  </si>
  <si>
    <t>45</t>
  </si>
  <si>
    <t>784452371</t>
  </si>
  <si>
    <t>Maľby z maliarskych zmesí Primalex, Farmal, ručne nanášané tónované dvojnásobné na jemnozrnný podklad výšky do 3,80 m</t>
  </si>
  <si>
    <t>-1360568299</t>
  </si>
  <si>
    <t>2 - UK</t>
  </si>
  <si>
    <t>01 - Vymena radiátorov</t>
  </si>
  <si>
    <t xml:space="preserve">    733 - Ústredné kúrenie - rozvodné potrubie</t>
  </si>
  <si>
    <t xml:space="preserve">    734 - Ústredné kúrenie, armatúry.</t>
  </si>
  <si>
    <t xml:space="preserve">    735 - Ústredné kúrenie - vykurovacie telesá</t>
  </si>
  <si>
    <t>OST - Ostatné</t>
  </si>
  <si>
    <t>733</t>
  </si>
  <si>
    <t>Ústredné kúrenie - rozvodné potrubie</t>
  </si>
  <si>
    <t>733120815</t>
  </si>
  <si>
    <t>Demontáž potrubia z oceľových rúrok hladkých do priem. 38,  -0,00254t</t>
  </si>
  <si>
    <t>74</t>
  </si>
  <si>
    <t>733121110</t>
  </si>
  <si>
    <t>Potrubie z rúrok hladkých bezšvových nízkotlakových priemer 22/2,6</t>
  </si>
  <si>
    <t>75</t>
  </si>
  <si>
    <t>733126115</t>
  </si>
  <si>
    <t>Montáž tvarovky - T-kus DN 15 privarením</t>
  </si>
  <si>
    <t>76</t>
  </si>
  <si>
    <t>316170006800</t>
  </si>
  <si>
    <t>T-kus varný DN 15 typ R 3, d 21,3 mm, hr. steny 2,0 mm, z čiernej uhlíkovej ocele</t>
  </si>
  <si>
    <t>733191918</t>
  </si>
  <si>
    <t>Oprava rozvodov potrubí z oceľových rúrok zaslepenie kovaním a zavarením</t>
  </si>
  <si>
    <t>998733101</t>
  </si>
  <si>
    <t>Presun hmôt pre rozvody potrubia v objektoch výšky do 6 m</t>
  </si>
  <si>
    <t>998733193</t>
  </si>
  <si>
    <t>Rozvody potrubia, prípl.za presun nad vymedz. najväčšiu dopravnú vzdial. do 500 m</t>
  </si>
  <si>
    <t>734</t>
  </si>
  <si>
    <t>Ústredné kúrenie, armatúry.</t>
  </si>
  <si>
    <t>734200821</t>
  </si>
  <si>
    <t>Demontáž armatúry závitovej s dvomi závitmi do G 1/2 -0,00045t</t>
  </si>
  <si>
    <t>734223120</t>
  </si>
  <si>
    <t>Montáž ventilu závitového termostatického jednoregulačného G 1/2</t>
  </si>
  <si>
    <t>47</t>
  </si>
  <si>
    <t>734223208</t>
  </si>
  <si>
    <t>Montáž termostatickej hlavice kvapalinovej jednoduchej</t>
  </si>
  <si>
    <t>súb.</t>
  </si>
  <si>
    <t>62</t>
  </si>
  <si>
    <t>998734103</t>
  </si>
  <si>
    <t>Presun hmôt pre armatúry v objektoch výšky nad 6 do 24 m</t>
  </si>
  <si>
    <t>63</t>
  </si>
  <si>
    <t>998734293</t>
  </si>
  <si>
    <t>Armatúry, prípl.za presun nad vymedz. najväčšiu dopravnú vzdialenosť do 500 m</t>
  </si>
  <si>
    <t>%</t>
  </si>
  <si>
    <t>735</t>
  </si>
  <si>
    <t>Ústredné kúrenie - vykurovacie telesá</t>
  </si>
  <si>
    <t>64</t>
  </si>
  <si>
    <t>735111810</t>
  </si>
  <si>
    <t>Demontáž radiátorov článkových,  -0,02380t</t>
  </si>
  <si>
    <t>65</t>
  </si>
  <si>
    <t>735000912</t>
  </si>
  <si>
    <t>Vyregulovanie dvojregulačného ventilu s termostatickým ovládaním</t>
  </si>
  <si>
    <t>77</t>
  </si>
  <si>
    <t>735191901</t>
  </si>
  <si>
    <t>Vyskúšanie vykurovacích telies po oprave tlakom oceľových alebo liatinových</t>
  </si>
  <si>
    <t>67</t>
  </si>
  <si>
    <t>735191910</t>
  </si>
  <si>
    <t>Napustenie vody do vykurovacieho systému vrátane potrubia o v. pl. vykurovacích telies</t>
  </si>
  <si>
    <t>78</t>
  </si>
  <si>
    <t>735192911</t>
  </si>
  <si>
    <t>Spätná montáž vykurovacích telies článkových liatinových</t>
  </si>
  <si>
    <t>68</t>
  </si>
  <si>
    <t>735494811</t>
  </si>
  <si>
    <t>Vypúšťanie vody z vykurovacích sústav o v. pl. vykurovacích telies</t>
  </si>
  <si>
    <t>69</t>
  </si>
  <si>
    <t>998735202</t>
  </si>
  <si>
    <t>Presun hmôt pre vykurovacie telesá v objektoch výšky nad 6 do 12 m</t>
  </si>
  <si>
    <t>70</t>
  </si>
  <si>
    <t>998735293</t>
  </si>
  <si>
    <t>Vykurovacie telesá, prípl.za presun nad vymedz. najväčšiu dopr. vzdial. do 500 m</t>
  </si>
  <si>
    <t>OST</t>
  </si>
  <si>
    <t>Ostatné</t>
  </si>
  <si>
    <t>71</t>
  </si>
  <si>
    <t>HZS-0052</t>
  </si>
  <si>
    <t>Hydraulické vyregulovanie vykurovacieho systému počas vykurovacej skúšky</t>
  </si>
  <si>
    <t>hod</t>
  </si>
  <si>
    <t>262144</t>
  </si>
  <si>
    <t>72</t>
  </si>
  <si>
    <t>HZS-0061</t>
  </si>
  <si>
    <t>Kompletné vyskúšanie systému</t>
  </si>
  <si>
    <t>73</t>
  </si>
  <si>
    <t>HZS-0071</t>
  </si>
  <si>
    <t>Skúšobná vykurovacia prevádzka (3*24h)</t>
  </si>
  <si>
    <t>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</si>
</sst>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7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workbookViewId="0">
      <selection activeCell="E14" sqref="E14:AJ14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236" t="s">
        <v>5</v>
      </c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237"/>
      <c r="BD2" s="237"/>
      <c r="BE2" s="237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s="1" customFormat="1" ht="12" customHeight="1">
      <c r="B5" s="20"/>
      <c r="D5" s="24" t="s">
        <v>12</v>
      </c>
      <c r="K5" s="247" t="s">
        <v>13</v>
      </c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R5" s="20"/>
      <c r="BE5" s="227" t="s">
        <v>14</v>
      </c>
      <c r="BS5" s="17" t="s">
        <v>6</v>
      </c>
    </row>
    <row r="6" spans="1:74" s="1" customFormat="1" ht="36.950000000000003" customHeight="1">
      <c r="B6" s="20"/>
      <c r="D6" s="26" t="s">
        <v>15</v>
      </c>
      <c r="K6" s="248" t="s">
        <v>16</v>
      </c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R6" s="20"/>
      <c r="BE6" s="228"/>
      <c r="BS6" s="17" t="s">
        <v>6</v>
      </c>
    </row>
    <row r="7" spans="1:74" s="1" customFormat="1" ht="12" customHeight="1">
      <c r="B7" s="20"/>
      <c r="D7" s="27" t="s">
        <v>17</v>
      </c>
      <c r="K7" s="25" t="s">
        <v>1</v>
      </c>
      <c r="AK7" s="27" t="s">
        <v>18</v>
      </c>
      <c r="AN7" s="25"/>
      <c r="AR7" s="20"/>
      <c r="BE7" s="228"/>
      <c r="BS7" s="17" t="s">
        <v>6</v>
      </c>
    </row>
    <row r="8" spans="1:74" s="1" customFormat="1" ht="12" customHeight="1">
      <c r="B8" s="20"/>
      <c r="D8" s="27" t="s">
        <v>19</v>
      </c>
      <c r="K8" s="25" t="s">
        <v>20</v>
      </c>
      <c r="AK8" s="27" t="s">
        <v>21</v>
      </c>
      <c r="AN8" s="28"/>
      <c r="AR8" s="20"/>
      <c r="BE8" s="228"/>
      <c r="BS8" s="17" t="s">
        <v>6</v>
      </c>
    </row>
    <row r="9" spans="1:74" s="1" customFormat="1" ht="14.45" customHeight="1">
      <c r="B9" s="20"/>
      <c r="AR9" s="20"/>
      <c r="BE9" s="228"/>
      <c r="BS9" s="17" t="s">
        <v>6</v>
      </c>
    </row>
    <row r="10" spans="1:74" s="1" customFormat="1" ht="12" customHeight="1">
      <c r="B10" s="20"/>
      <c r="D10" s="27" t="s">
        <v>22</v>
      </c>
      <c r="AK10" s="27" t="s">
        <v>23</v>
      </c>
      <c r="AN10" s="25"/>
      <c r="AR10" s="20"/>
      <c r="BE10" s="228"/>
      <c r="BS10" s="17" t="s">
        <v>6</v>
      </c>
    </row>
    <row r="11" spans="1:74" s="1" customFormat="1" ht="18.399999999999999" customHeight="1">
      <c r="B11" s="20"/>
      <c r="E11" s="25" t="s">
        <v>24</v>
      </c>
      <c r="AK11" s="27" t="s">
        <v>25</v>
      </c>
      <c r="AN11" s="25"/>
      <c r="AR11" s="20"/>
      <c r="BE11" s="228"/>
      <c r="BS11" s="17" t="s">
        <v>6</v>
      </c>
    </row>
    <row r="12" spans="1:74" s="1" customFormat="1" ht="6.95" customHeight="1">
      <c r="B12" s="20"/>
      <c r="AR12" s="20"/>
      <c r="BE12" s="228"/>
      <c r="BS12" s="17" t="s">
        <v>6</v>
      </c>
    </row>
    <row r="13" spans="1:74" s="1" customFormat="1" ht="12" customHeight="1">
      <c r="B13" s="20"/>
      <c r="D13" s="27" t="s">
        <v>26</v>
      </c>
      <c r="AK13" s="27" t="s">
        <v>23</v>
      </c>
      <c r="AN13" s="29"/>
      <c r="AR13" s="20"/>
      <c r="BE13" s="228"/>
      <c r="BS13" s="17" t="s">
        <v>6</v>
      </c>
    </row>
    <row r="14" spans="1:74" ht="12.75">
      <c r="B14" s="20"/>
      <c r="E14" s="249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7" t="s">
        <v>25</v>
      </c>
      <c r="AN14" s="29"/>
      <c r="AR14" s="20"/>
      <c r="BE14" s="228"/>
      <c r="BS14" s="17" t="s">
        <v>6</v>
      </c>
    </row>
    <row r="15" spans="1:74" s="1" customFormat="1" ht="6.95" customHeight="1">
      <c r="B15" s="20"/>
      <c r="AR15" s="20"/>
      <c r="BE15" s="228"/>
      <c r="BS15" s="17" t="s">
        <v>3</v>
      </c>
    </row>
    <row r="16" spans="1:74" s="1" customFormat="1" ht="12" customHeight="1">
      <c r="B16" s="20"/>
      <c r="D16" s="27" t="s">
        <v>27</v>
      </c>
      <c r="AK16" s="27" t="s">
        <v>23</v>
      </c>
      <c r="AN16" s="25" t="s">
        <v>1</v>
      </c>
      <c r="AR16" s="20"/>
      <c r="BE16" s="228"/>
      <c r="BS16" s="17" t="s">
        <v>3</v>
      </c>
    </row>
    <row r="17" spans="1:71" s="1" customFormat="1" ht="18.399999999999999" customHeight="1">
      <c r="B17" s="20"/>
      <c r="E17" s="25" t="s">
        <v>28</v>
      </c>
      <c r="AK17" s="27" t="s">
        <v>25</v>
      </c>
      <c r="AN17" s="25" t="s">
        <v>1</v>
      </c>
      <c r="AR17" s="20"/>
      <c r="BE17" s="228"/>
      <c r="BS17" s="17" t="s">
        <v>29</v>
      </c>
    </row>
    <row r="18" spans="1:71" s="1" customFormat="1" ht="6.95" customHeight="1">
      <c r="B18" s="20"/>
      <c r="AR18" s="20"/>
      <c r="BE18" s="228"/>
      <c r="BS18" s="17" t="s">
        <v>6</v>
      </c>
    </row>
    <row r="19" spans="1:71" s="1" customFormat="1" ht="12" customHeight="1">
      <c r="B19" s="20"/>
      <c r="D19" s="27" t="s">
        <v>30</v>
      </c>
      <c r="AK19" s="27" t="s">
        <v>23</v>
      </c>
      <c r="AN19" s="25" t="s">
        <v>1</v>
      </c>
      <c r="AR19" s="20"/>
      <c r="BE19" s="228"/>
      <c r="BS19" s="17" t="s">
        <v>6</v>
      </c>
    </row>
    <row r="20" spans="1:71" s="1" customFormat="1" ht="18.399999999999999" customHeight="1">
      <c r="B20" s="20"/>
      <c r="E20" s="25" t="s">
        <v>31</v>
      </c>
      <c r="AK20" s="27" t="s">
        <v>25</v>
      </c>
      <c r="AN20" s="25" t="s">
        <v>1</v>
      </c>
      <c r="AR20" s="20"/>
      <c r="BE20" s="228"/>
      <c r="BS20" s="17" t="s">
        <v>29</v>
      </c>
    </row>
    <row r="21" spans="1:71" s="1" customFormat="1" ht="6.95" customHeight="1">
      <c r="B21" s="20"/>
      <c r="AR21" s="20"/>
      <c r="BE21" s="228"/>
    </row>
    <row r="22" spans="1:71" s="1" customFormat="1" ht="12" customHeight="1">
      <c r="B22" s="20"/>
      <c r="D22" s="27" t="s">
        <v>32</v>
      </c>
      <c r="AR22" s="20"/>
      <c r="BE22" s="228"/>
    </row>
    <row r="23" spans="1:71" s="1" customFormat="1" ht="16.5" customHeight="1">
      <c r="B23" s="20"/>
      <c r="E23" s="251" t="s">
        <v>1</v>
      </c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R23" s="20"/>
      <c r="BE23" s="228"/>
    </row>
    <row r="24" spans="1:71" s="1" customFormat="1" ht="6.95" customHeight="1">
      <c r="B24" s="20"/>
      <c r="AR24" s="20"/>
      <c r="BE24" s="228"/>
    </row>
    <row r="25" spans="1:71" s="1" customFormat="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8"/>
    </row>
    <row r="26" spans="1:71" s="2" customFormat="1" ht="25.9" customHeight="1">
      <c r="A26" s="32"/>
      <c r="B26" s="33"/>
      <c r="C26" s="32"/>
      <c r="D26" s="34" t="s">
        <v>33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30">
        <f>ROUND(AG94,2)</f>
        <v>0</v>
      </c>
      <c r="AL26" s="231"/>
      <c r="AM26" s="231"/>
      <c r="AN26" s="231"/>
      <c r="AO26" s="231"/>
      <c r="AP26" s="32"/>
      <c r="AQ26" s="32"/>
      <c r="AR26" s="33"/>
      <c r="BE26" s="228"/>
    </row>
    <row r="27" spans="1:7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28"/>
    </row>
    <row r="28" spans="1:71" s="2" customFormat="1" ht="12.75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52" t="s">
        <v>34</v>
      </c>
      <c r="M28" s="252"/>
      <c r="N28" s="252"/>
      <c r="O28" s="252"/>
      <c r="P28" s="252"/>
      <c r="Q28" s="32"/>
      <c r="R28" s="32"/>
      <c r="S28" s="32"/>
      <c r="T28" s="32"/>
      <c r="U28" s="32"/>
      <c r="V28" s="32"/>
      <c r="W28" s="252" t="s">
        <v>35</v>
      </c>
      <c r="X28" s="252"/>
      <c r="Y28" s="252"/>
      <c r="Z28" s="252"/>
      <c r="AA28" s="252"/>
      <c r="AB28" s="252"/>
      <c r="AC28" s="252"/>
      <c r="AD28" s="252"/>
      <c r="AE28" s="252"/>
      <c r="AF28" s="32"/>
      <c r="AG28" s="32"/>
      <c r="AH28" s="32"/>
      <c r="AI28" s="32"/>
      <c r="AJ28" s="32"/>
      <c r="AK28" s="252" t="s">
        <v>36</v>
      </c>
      <c r="AL28" s="252"/>
      <c r="AM28" s="252"/>
      <c r="AN28" s="252"/>
      <c r="AO28" s="252"/>
      <c r="AP28" s="32"/>
      <c r="AQ28" s="32"/>
      <c r="AR28" s="33"/>
      <c r="BE28" s="228"/>
    </row>
    <row r="29" spans="1:71" s="3" customFormat="1" ht="14.45" customHeight="1">
      <c r="B29" s="37"/>
      <c r="D29" s="27" t="s">
        <v>37</v>
      </c>
      <c r="F29" s="27" t="s">
        <v>38</v>
      </c>
      <c r="L29" s="253">
        <v>0.2</v>
      </c>
      <c r="M29" s="226"/>
      <c r="N29" s="226"/>
      <c r="O29" s="226"/>
      <c r="P29" s="226"/>
      <c r="W29" s="225">
        <f>ROUND(AZ94, 2)</f>
        <v>0</v>
      </c>
      <c r="X29" s="226"/>
      <c r="Y29" s="226"/>
      <c r="Z29" s="226"/>
      <c r="AA29" s="226"/>
      <c r="AB29" s="226"/>
      <c r="AC29" s="226"/>
      <c r="AD29" s="226"/>
      <c r="AE29" s="226"/>
      <c r="AK29" s="225">
        <f>ROUND(AV94, 2)</f>
        <v>0</v>
      </c>
      <c r="AL29" s="226"/>
      <c r="AM29" s="226"/>
      <c r="AN29" s="226"/>
      <c r="AO29" s="226"/>
      <c r="AR29" s="37"/>
      <c r="BE29" s="229"/>
    </row>
    <row r="30" spans="1:71" s="3" customFormat="1" ht="14.45" customHeight="1">
      <c r="B30" s="37"/>
      <c r="F30" s="27" t="s">
        <v>39</v>
      </c>
      <c r="L30" s="253">
        <v>0.2</v>
      </c>
      <c r="M30" s="226"/>
      <c r="N30" s="226"/>
      <c r="O30" s="226"/>
      <c r="P30" s="226"/>
      <c r="W30" s="225">
        <f>ROUND(BA94, 2)</f>
        <v>0</v>
      </c>
      <c r="X30" s="226"/>
      <c r="Y30" s="226"/>
      <c r="Z30" s="226"/>
      <c r="AA30" s="226"/>
      <c r="AB30" s="226"/>
      <c r="AC30" s="226"/>
      <c r="AD30" s="226"/>
      <c r="AE30" s="226"/>
      <c r="AK30" s="225">
        <f>ROUND(AW94, 2)</f>
        <v>0</v>
      </c>
      <c r="AL30" s="226"/>
      <c r="AM30" s="226"/>
      <c r="AN30" s="226"/>
      <c r="AO30" s="226"/>
      <c r="AR30" s="37"/>
      <c r="BE30" s="229"/>
    </row>
    <row r="31" spans="1:71" s="3" customFormat="1" ht="14.45" hidden="1" customHeight="1">
      <c r="B31" s="37"/>
      <c r="F31" s="27" t="s">
        <v>40</v>
      </c>
      <c r="L31" s="253">
        <v>0.2</v>
      </c>
      <c r="M31" s="226"/>
      <c r="N31" s="226"/>
      <c r="O31" s="226"/>
      <c r="P31" s="226"/>
      <c r="W31" s="225">
        <f>ROUND(BB94, 2)</f>
        <v>0</v>
      </c>
      <c r="X31" s="226"/>
      <c r="Y31" s="226"/>
      <c r="Z31" s="226"/>
      <c r="AA31" s="226"/>
      <c r="AB31" s="226"/>
      <c r="AC31" s="226"/>
      <c r="AD31" s="226"/>
      <c r="AE31" s="226"/>
      <c r="AK31" s="225">
        <v>0</v>
      </c>
      <c r="AL31" s="226"/>
      <c r="AM31" s="226"/>
      <c r="AN31" s="226"/>
      <c r="AO31" s="226"/>
      <c r="AR31" s="37"/>
      <c r="BE31" s="229"/>
    </row>
    <row r="32" spans="1:71" s="3" customFormat="1" ht="14.45" hidden="1" customHeight="1">
      <c r="B32" s="37"/>
      <c r="F32" s="27" t="s">
        <v>41</v>
      </c>
      <c r="L32" s="253">
        <v>0.2</v>
      </c>
      <c r="M32" s="226"/>
      <c r="N32" s="226"/>
      <c r="O32" s="226"/>
      <c r="P32" s="226"/>
      <c r="W32" s="225">
        <f>ROUND(BC94, 2)</f>
        <v>0</v>
      </c>
      <c r="X32" s="226"/>
      <c r="Y32" s="226"/>
      <c r="Z32" s="226"/>
      <c r="AA32" s="226"/>
      <c r="AB32" s="226"/>
      <c r="AC32" s="226"/>
      <c r="AD32" s="226"/>
      <c r="AE32" s="226"/>
      <c r="AK32" s="225">
        <v>0</v>
      </c>
      <c r="AL32" s="226"/>
      <c r="AM32" s="226"/>
      <c r="AN32" s="226"/>
      <c r="AO32" s="226"/>
      <c r="AR32" s="37"/>
      <c r="BE32" s="229"/>
    </row>
    <row r="33" spans="1:57" s="3" customFormat="1" ht="14.45" hidden="1" customHeight="1">
      <c r="B33" s="37"/>
      <c r="F33" s="27" t="s">
        <v>42</v>
      </c>
      <c r="L33" s="253">
        <v>0</v>
      </c>
      <c r="M33" s="226"/>
      <c r="N33" s="226"/>
      <c r="O33" s="226"/>
      <c r="P33" s="226"/>
      <c r="W33" s="225">
        <f>ROUND(BD94, 2)</f>
        <v>0</v>
      </c>
      <c r="X33" s="226"/>
      <c r="Y33" s="226"/>
      <c r="Z33" s="226"/>
      <c r="AA33" s="226"/>
      <c r="AB33" s="226"/>
      <c r="AC33" s="226"/>
      <c r="AD33" s="226"/>
      <c r="AE33" s="226"/>
      <c r="AK33" s="225">
        <v>0</v>
      </c>
      <c r="AL33" s="226"/>
      <c r="AM33" s="226"/>
      <c r="AN33" s="226"/>
      <c r="AO33" s="226"/>
      <c r="AR33" s="37"/>
      <c r="BE33" s="229"/>
    </row>
    <row r="34" spans="1:57" s="2" customFormat="1" ht="6.95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28"/>
    </row>
    <row r="35" spans="1:57" s="2" customFormat="1" ht="25.9" customHeight="1">
      <c r="A35" s="32"/>
      <c r="B35" s="33"/>
      <c r="C35" s="38"/>
      <c r="D35" s="39" t="s">
        <v>43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44</v>
      </c>
      <c r="U35" s="40"/>
      <c r="V35" s="40"/>
      <c r="W35" s="40"/>
      <c r="X35" s="232" t="s">
        <v>45</v>
      </c>
      <c r="Y35" s="233"/>
      <c r="Z35" s="233"/>
      <c r="AA35" s="233"/>
      <c r="AB35" s="233"/>
      <c r="AC35" s="40"/>
      <c r="AD35" s="40"/>
      <c r="AE35" s="40"/>
      <c r="AF35" s="40"/>
      <c r="AG35" s="40"/>
      <c r="AH35" s="40"/>
      <c r="AI35" s="40"/>
      <c r="AJ35" s="40"/>
      <c r="AK35" s="234">
        <f>SUM(AK26:AK33)</f>
        <v>0</v>
      </c>
      <c r="AL35" s="233"/>
      <c r="AM35" s="233"/>
      <c r="AN35" s="233"/>
      <c r="AO35" s="235"/>
      <c r="AP35" s="38"/>
      <c r="AQ35" s="38"/>
      <c r="AR35" s="33"/>
      <c r="BE35" s="32"/>
    </row>
    <row r="36" spans="1:57" s="2" customFormat="1" ht="6.95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5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2"/>
      <c r="D49" s="43" t="s">
        <v>46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47</v>
      </c>
      <c r="AI49" s="44"/>
      <c r="AJ49" s="44"/>
      <c r="AK49" s="44"/>
      <c r="AL49" s="44"/>
      <c r="AM49" s="44"/>
      <c r="AN49" s="44"/>
      <c r="AO49" s="44"/>
      <c r="AR49" s="42"/>
    </row>
    <row r="50" spans="1:57" ht="11.25">
      <c r="B50" s="20"/>
      <c r="AR50" s="20"/>
    </row>
    <row r="51" spans="1:57" ht="11.25">
      <c r="B51" s="20"/>
      <c r="AR51" s="20"/>
    </row>
    <row r="52" spans="1:57" ht="11.25">
      <c r="B52" s="20"/>
      <c r="AR52" s="20"/>
    </row>
    <row r="53" spans="1:57" ht="11.25">
      <c r="B53" s="20"/>
      <c r="AR53" s="20"/>
    </row>
    <row r="54" spans="1:57" ht="11.25">
      <c r="B54" s="20"/>
      <c r="AR54" s="20"/>
    </row>
    <row r="55" spans="1:57" ht="11.25">
      <c r="B55" s="20"/>
      <c r="AR55" s="20"/>
    </row>
    <row r="56" spans="1:57" ht="11.25">
      <c r="B56" s="20"/>
      <c r="AR56" s="20"/>
    </row>
    <row r="57" spans="1:57" ht="11.25">
      <c r="B57" s="20"/>
      <c r="AR57" s="20"/>
    </row>
    <row r="58" spans="1:57" ht="11.25">
      <c r="B58" s="20"/>
      <c r="AR58" s="20"/>
    </row>
    <row r="59" spans="1:57" ht="11.25">
      <c r="B59" s="20"/>
      <c r="AR59" s="20"/>
    </row>
    <row r="60" spans="1:57" s="2" customFormat="1" ht="12.75">
      <c r="A60" s="32"/>
      <c r="B60" s="33"/>
      <c r="C60" s="32"/>
      <c r="D60" s="45" t="s">
        <v>48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49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48</v>
      </c>
      <c r="AI60" s="35"/>
      <c r="AJ60" s="35"/>
      <c r="AK60" s="35"/>
      <c r="AL60" s="35"/>
      <c r="AM60" s="45" t="s">
        <v>49</v>
      </c>
      <c r="AN60" s="35"/>
      <c r="AO60" s="35"/>
      <c r="AP60" s="32"/>
      <c r="AQ60" s="32"/>
      <c r="AR60" s="33"/>
      <c r="BE60" s="32"/>
    </row>
    <row r="61" spans="1:57" ht="11.25">
      <c r="B61" s="20"/>
      <c r="AR61" s="20"/>
    </row>
    <row r="62" spans="1:57" ht="11.25">
      <c r="B62" s="20"/>
      <c r="AR62" s="20"/>
    </row>
    <row r="63" spans="1:57" ht="11.25">
      <c r="B63" s="20"/>
      <c r="AR63" s="20"/>
    </row>
    <row r="64" spans="1:57" s="2" customFormat="1" ht="12.75">
      <c r="A64" s="32"/>
      <c r="B64" s="33"/>
      <c r="C64" s="32"/>
      <c r="D64" s="43" t="s">
        <v>50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51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 ht="11.25">
      <c r="B65" s="20"/>
      <c r="AR65" s="20"/>
    </row>
    <row r="66" spans="1:57" ht="11.25">
      <c r="B66" s="20"/>
      <c r="AR66" s="20"/>
    </row>
    <row r="67" spans="1:57" ht="11.25">
      <c r="B67" s="20"/>
      <c r="AR67" s="20"/>
    </row>
    <row r="68" spans="1:57" ht="11.25">
      <c r="B68" s="20"/>
      <c r="AR68" s="20"/>
    </row>
    <row r="69" spans="1:57" ht="11.25">
      <c r="B69" s="20"/>
      <c r="AR69" s="20"/>
    </row>
    <row r="70" spans="1:57" ht="11.25">
      <c r="B70" s="20"/>
      <c r="AR70" s="20"/>
    </row>
    <row r="71" spans="1:57" ht="11.25">
      <c r="B71" s="20"/>
      <c r="AR71" s="20"/>
    </row>
    <row r="72" spans="1:57" ht="11.25">
      <c r="B72" s="20"/>
      <c r="AR72" s="20"/>
    </row>
    <row r="73" spans="1:57" ht="11.25">
      <c r="B73" s="20"/>
      <c r="AR73" s="20"/>
    </row>
    <row r="74" spans="1:57" ht="11.25">
      <c r="B74" s="20"/>
      <c r="AR74" s="20"/>
    </row>
    <row r="75" spans="1:57" s="2" customFormat="1" ht="12.75">
      <c r="A75" s="32"/>
      <c r="B75" s="33"/>
      <c r="C75" s="32"/>
      <c r="D75" s="45" t="s">
        <v>48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49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48</v>
      </c>
      <c r="AI75" s="35"/>
      <c r="AJ75" s="35"/>
      <c r="AK75" s="35"/>
      <c r="AL75" s="35"/>
      <c r="AM75" s="45" t="s">
        <v>49</v>
      </c>
      <c r="AN75" s="35"/>
      <c r="AO75" s="35"/>
      <c r="AP75" s="32"/>
      <c r="AQ75" s="32"/>
      <c r="AR75" s="33"/>
      <c r="BE75" s="32"/>
    </row>
    <row r="76" spans="1:57" s="2" customFormat="1" ht="11.25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1" s="2" customFormat="1" ht="24.95" customHeight="1">
      <c r="A82" s="32"/>
      <c r="B82" s="33"/>
      <c r="C82" s="21" t="s">
        <v>52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>
      <c r="B84" s="51"/>
      <c r="C84" s="27" t="s">
        <v>12</v>
      </c>
      <c r="L84" s="4" t="str">
        <f>K5</f>
        <v>R_4719</v>
      </c>
      <c r="AR84" s="51"/>
    </row>
    <row r="85" spans="1:91" s="5" customFormat="1" ht="36.950000000000003" customHeight="1">
      <c r="B85" s="52"/>
      <c r="C85" s="53" t="s">
        <v>15</v>
      </c>
      <c r="L85" s="244" t="str">
        <f>K6</f>
        <v>Obnova fasády budovy na Triede SNP 39 v Košiciach - Výmena výplňových konštrukcií - severná strana</v>
      </c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5"/>
      <c r="AI85" s="245"/>
      <c r="AJ85" s="245"/>
      <c r="AK85" s="245"/>
      <c r="AL85" s="245"/>
      <c r="AM85" s="245"/>
      <c r="AN85" s="245"/>
      <c r="AO85" s="245"/>
      <c r="AR85" s="52"/>
    </row>
    <row r="86" spans="1:91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>
      <c r="A87" s="32"/>
      <c r="B87" s="33"/>
      <c r="C87" s="27" t="s">
        <v>19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>Trieda SNP 39, Košice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21</v>
      </c>
      <c r="AJ87" s="32"/>
      <c r="AK87" s="32"/>
      <c r="AL87" s="32"/>
      <c r="AM87" s="246" t="str">
        <f>IF(AN8= "","",AN8)</f>
        <v/>
      </c>
      <c r="AN87" s="246"/>
      <c r="AO87" s="32"/>
      <c r="AP87" s="32"/>
      <c r="AQ87" s="32"/>
      <c r="AR87" s="33"/>
      <c r="BE87" s="32"/>
    </row>
    <row r="88" spans="1:91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15.2" customHeight="1">
      <c r="A89" s="32"/>
      <c r="B89" s="33"/>
      <c r="C89" s="27" t="s">
        <v>22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>Mestská časť Košice - Západ, Trieda SNP 39, 040 11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27</v>
      </c>
      <c r="AJ89" s="32"/>
      <c r="AK89" s="32"/>
      <c r="AL89" s="32"/>
      <c r="AM89" s="242" t="str">
        <f>IF(E17="","",E17)</f>
        <v>AIP projekt s.r.o.</v>
      </c>
      <c r="AN89" s="243"/>
      <c r="AO89" s="243"/>
      <c r="AP89" s="243"/>
      <c r="AQ89" s="32"/>
      <c r="AR89" s="33"/>
      <c r="AS89" s="238" t="s">
        <v>53</v>
      </c>
      <c r="AT89" s="239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32"/>
    </row>
    <row r="90" spans="1:91" s="2" customFormat="1" ht="15.2" customHeight="1">
      <c r="A90" s="32"/>
      <c r="B90" s="33"/>
      <c r="C90" s="27" t="s">
        <v>26</v>
      </c>
      <c r="D90" s="32"/>
      <c r="E90" s="32"/>
      <c r="F90" s="32"/>
      <c r="G90" s="32"/>
      <c r="H90" s="32"/>
      <c r="I90" s="32"/>
      <c r="J90" s="32"/>
      <c r="K90" s="32"/>
      <c r="L90" s="4">
        <f>IF(E14= "Vyplň údaj","",E14)</f>
        <v>0</v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30</v>
      </c>
      <c r="AJ90" s="32"/>
      <c r="AK90" s="32"/>
      <c r="AL90" s="32"/>
      <c r="AM90" s="242" t="str">
        <f>IF(E20="","",E20)</f>
        <v xml:space="preserve"> </v>
      </c>
      <c r="AN90" s="243"/>
      <c r="AO90" s="243"/>
      <c r="AP90" s="243"/>
      <c r="AQ90" s="32"/>
      <c r="AR90" s="33"/>
      <c r="AS90" s="240"/>
      <c r="AT90" s="241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32"/>
    </row>
    <row r="91" spans="1:91" s="2" customFormat="1" ht="10.9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40"/>
      <c r="AT91" s="241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32"/>
    </row>
    <row r="92" spans="1:91" s="2" customFormat="1" ht="29.25" customHeight="1">
      <c r="A92" s="32"/>
      <c r="B92" s="33"/>
      <c r="C92" s="265" t="s">
        <v>54</v>
      </c>
      <c r="D92" s="255"/>
      <c r="E92" s="255"/>
      <c r="F92" s="255"/>
      <c r="G92" s="255"/>
      <c r="H92" s="60"/>
      <c r="I92" s="254" t="s">
        <v>55</v>
      </c>
      <c r="J92" s="255"/>
      <c r="K92" s="255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7" t="s">
        <v>56</v>
      </c>
      <c r="AH92" s="255"/>
      <c r="AI92" s="255"/>
      <c r="AJ92" s="255"/>
      <c r="AK92" s="255"/>
      <c r="AL92" s="255"/>
      <c r="AM92" s="255"/>
      <c r="AN92" s="254" t="s">
        <v>57</v>
      </c>
      <c r="AO92" s="255"/>
      <c r="AP92" s="256"/>
      <c r="AQ92" s="61" t="s">
        <v>58</v>
      </c>
      <c r="AR92" s="33"/>
      <c r="AS92" s="62" t="s">
        <v>59</v>
      </c>
      <c r="AT92" s="63" t="s">
        <v>60</v>
      </c>
      <c r="AU92" s="63" t="s">
        <v>61</v>
      </c>
      <c r="AV92" s="63" t="s">
        <v>62</v>
      </c>
      <c r="AW92" s="63" t="s">
        <v>63</v>
      </c>
      <c r="AX92" s="63" t="s">
        <v>64</v>
      </c>
      <c r="AY92" s="63" t="s">
        <v>65</v>
      </c>
      <c r="AZ92" s="63" t="s">
        <v>66</v>
      </c>
      <c r="BA92" s="63" t="s">
        <v>67</v>
      </c>
      <c r="BB92" s="63" t="s">
        <v>68</v>
      </c>
      <c r="BC92" s="63" t="s">
        <v>69</v>
      </c>
      <c r="BD92" s="64" t="s">
        <v>70</v>
      </c>
      <c r="BE92" s="32"/>
    </row>
    <row r="93" spans="1:91" s="2" customFormat="1" ht="10.9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32"/>
    </row>
    <row r="94" spans="1:91" s="6" customFormat="1" ht="32.450000000000003" customHeight="1">
      <c r="B94" s="68"/>
      <c r="C94" s="69" t="s">
        <v>71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63">
        <f>ROUND(AG95+AG97,2)</f>
        <v>0</v>
      </c>
      <c r="AH94" s="263"/>
      <c r="AI94" s="263"/>
      <c r="AJ94" s="263"/>
      <c r="AK94" s="263"/>
      <c r="AL94" s="263"/>
      <c r="AM94" s="263"/>
      <c r="AN94" s="264">
        <f>SUM(AG94,AT94)</f>
        <v>0</v>
      </c>
      <c r="AO94" s="264"/>
      <c r="AP94" s="264"/>
      <c r="AQ94" s="72" t="s">
        <v>1</v>
      </c>
      <c r="AR94" s="68"/>
      <c r="AS94" s="73">
        <f>ROUND(AS95+AS97,2)</f>
        <v>0</v>
      </c>
      <c r="AT94" s="74">
        <f>ROUND(SUM(AV94:AW94),2)</f>
        <v>0</v>
      </c>
      <c r="AU94" s="75">
        <f>ROUND(AU95+AU97,5)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ROUND(AZ95+AZ97,2)</f>
        <v>0</v>
      </c>
      <c r="BA94" s="74">
        <f>ROUND(BA95+BA97,2)</f>
        <v>0</v>
      </c>
      <c r="BB94" s="74">
        <f>ROUND(BB95+BB97,2)</f>
        <v>0</v>
      </c>
      <c r="BC94" s="74">
        <f>ROUND(BC95+BC97,2)</f>
        <v>0</v>
      </c>
      <c r="BD94" s="76">
        <f>ROUND(BD95+BD97,2)</f>
        <v>0</v>
      </c>
      <c r="BS94" s="77" t="s">
        <v>72</v>
      </c>
      <c r="BT94" s="77" t="s">
        <v>73</v>
      </c>
      <c r="BU94" s="78" t="s">
        <v>74</v>
      </c>
      <c r="BV94" s="77" t="s">
        <v>75</v>
      </c>
      <c r="BW94" s="77" t="s">
        <v>4</v>
      </c>
      <c r="BX94" s="77" t="s">
        <v>76</v>
      </c>
      <c r="CL94" s="77" t="s">
        <v>1</v>
      </c>
    </row>
    <row r="95" spans="1:91" s="7" customFormat="1" ht="16.5" customHeight="1">
      <c r="B95" s="79"/>
      <c r="C95" s="80"/>
      <c r="D95" s="266" t="s">
        <v>77</v>
      </c>
      <c r="E95" s="266"/>
      <c r="F95" s="266"/>
      <c r="G95" s="266"/>
      <c r="H95" s="266"/>
      <c r="I95" s="81"/>
      <c r="J95" s="266" t="s">
        <v>78</v>
      </c>
      <c r="K95" s="266"/>
      <c r="L95" s="266"/>
      <c r="M95" s="266"/>
      <c r="N95" s="266"/>
      <c r="O95" s="266"/>
      <c r="P95" s="266"/>
      <c r="Q95" s="266"/>
      <c r="R95" s="266"/>
      <c r="S95" s="266"/>
      <c r="T95" s="266"/>
      <c r="U95" s="266"/>
      <c r="V95" s="266"/>
      <c r="W95" s="266"/>
      <c r="X95" s="266"/>
      <c r="Y95" s="266"/>
      <c r="Z95" s="266"/>
      <c r="AA95" s="266"/>
      <c r="AB95" s="266"/>
      <c r="AC95" s="266"/>
      <c r="AD95" s="266"/>
      <c r="AE95" s="266"/>
      <c r="AF95" s="266"/>
      <c r="AG95" s="260">
        <f>ROUND(AG96,2)</f>
        <v>0</v>
      </c>
      <c r="AH95" s="259"/>
      <c r="AI95" s="259"/>
      <c r="AJ95" s="259"/>
      <c r="AK95" s="259"/>
      <c r="AL95" s="259"/>
      <c r="AM95" s="259"/>
      <c r="AN95" s="258">
        <f>SUM(AG95,AT95)</f>
        <v>0</v>
      </c>
      <c r="AO95" s="259"/>
      <c r="AP95" s="259"/>
      <c r="AQ95" s="82" t="s">
        <v>79</v>
      </c>
      <c r="AR95" s="79"/>
      <c r="AS95" s="83">
        <f>ROUND(AS96,2)</f>
        <v>0</v>
      </c>
      <c r="AT95" s="84">
        <f>ROUND(SUM(AV95:AW95),2)</f>
        <v>0</v>
      </c>
      <c r="AU95" s="85">
        <f>ROUND(AU96,5)</f>
        <v>0</v>
      </c>
      <c r="AV95" s="84">
        <f>ROUND(AZ95*L29,2)</f>
        <v>0</v>
      </c>
      <c r="AW95" s="84">
        <f>ROUND(BA95*L30,2)</f>
        <v>0</v>
      </c>
      <c r="AX95" s="84">
        <f>ROUND(BB95*L29,2)</f>
        <v>0</v>
      </c>
      <c r="AY95" s="84">
        <f>ROUND(BC95*L30,2)</f>
        <v>0</v>
      </c>
      <c r="AZ95" s="84">
        <f>ROUND(AZ96,2)</f>
        <v>0</v>
      </c>
      <c r="BA95" s="84">
        <f>ROUND(BA96,2)</f>
        <v>0</v>
      </c>
      <c r="BB95" s="84">
        <f>ROUND(BB96,2)</f>
        <v>0</v>
      </c>
      <c r="BC95" s="84">
        <f>ROUND(BC96,2)</f>
        <v>0</v>
      </c>
      <c r="BD95" s="86">
        <f>ROUND(BD96,2)</f>
        <v>0</v>
      </c>
      <c r="BS95" s="87" t="s">
        <v>72</v>
      </c>
      <c r="BT95" s="87" t="s">
        <v>77</v>
      </c>
      <c r="BU95" s="87" t="s">
        <v>74</v>
      </c>
      <c r="BV95" s="87" t="s">
        <v>75</v>
      </c>
      <c r="BW95" s="87" t="s">
        <v>80</v>
      </c>
      <c r="BX95" s="87" t="s">
        <v>4</v>
      </c>
      <c r="CL95" s="87" t="s">
        <v>1</v>
      </c>
      <c r="CM95" s="87" t="s">
        <v>73</v>
      </c>
    </row>
    <row r="96" spans="1:91" s="4" customFormat="1" ht="25.5" customHeight="1">
      <c r="A96" s="88" t="s">
        <v>81</v>
      </c>
      <c r="B96" s="51"/>
      <c r="C96" s="10"/>
      <c r="D96" s="10"/>
      <c r="E96" s="267" t="s">
        <v>82</v>
      </c>
      <c r="F96" s="267"/>
      <c r="G96" s="267"/>
      <c r="H96" s="267"/>
      <c r="I96" s="267"/>
      <c r="J96" s="10"/>
      <c r="K96" s="267" t="s">
        <v>83</v>
      </c>
      <c r="L96" s="267"/>
      <c r="M96" s="267"/>
      <c r="N96" s="267"/>
      <c r="O96" s="267"/>
      <c r="P96" s="267"/>
      <c r="Q96" s="267"/>
      <c r="R96" s="267"/>
      <c r="S96" s="267"/>
      <c r="T96" s="267"/>
      <c r="U96" s="267"/>
      <c r="V96" s="267"/>
      <c r="W96" s="267"/>
      <c r="X96" s="267"/>
      <c r="Y96" s="267"/>
      <c r="Z96" s="267"/>
      <c r="AA96" s="267"/>
      <c r="AB96" s="267"/>
      <c r="AC96" s="267"/>
      <c r="AD96" s="267"/>
      <c r="AE96" s="267"/>
      <c r="AF96" s="267"/>
      <c r="AG96" s="261">
        <f>'01 - Výmena výplňových ko...'!J32</f>
        <v>0</v>
      </c>
      <c r="AH96" s="262"/>
      <c r="AI96" s="262"/>
      <c r="AJ96" s="262"/>
      <c r="AK96" s="262"/>
      <c r="AL96" s="262"/>
      <c r="AM96" s="262"/>
      <c r="AN96" s="261">
        <f>SUM(AG96,AT96)</f>
        <v>0</v>
      </c>
      <c r="AO96" s="262"/>
      <c r="AP96" s="262"/>
      <c r="AQ96" s="89" t="s">
        <v>84</v>
      </c>
      <c r="AR96" s="51"/>
      <c r="AS96" s="90">
        <v>0</v>
      </c>
      <c r="AT96" s="91">
        <f>ROUND(SUM(AV96:AW96),2)</f>
        <v>0</v>
      </c>
      <c r="AU96" s="92">
        <f>'01 - Výmena výplňových ko...'!P129</f>
        <v>0</v>
      </c>
      <c r="AV96" s="91">
        <f>'01 - Výmena výplňových ko...'!J35</f>
        <v>0</v>
      </c>
      <c r="AW96" s="91">
        <f>'01 - Výmena výplňových ko...'!J36</f>
        <v>0</v>
      </c>
      <c r="AX96" s="91">
        <f>'01 - Výmena výplňových ko...'!J37</f>
        <v>0</v>
      </c>
      <c r="AY96" s="91">
        <f>'01 - Výmena výplňových ko...'!J38</f>
        <v>0</v>
      </c>
      <c r="AZ96" s="91">
        <f>'01 - Výmena výplňových ko...'!F35</f>
        <v>0</v>
      </c>
      <c r="BA96" s="91">
        <f>'01 - Výmena výplňových ko...'!F36</f>
        <v>0</v>
      </c>
      <c r="BB96" s="91">
        <f>'01 - Výmena výplňových ko...'!F37</f>
        <v>0</v>
      </c>
      <c r="BC96" s="91">
        <f>'01 - Výmena výplňových ko...'!F38</f>
        <v>0</v>
      </c>
      <c r="BD96" s="93">
        <f>'01 - Výmena výplňových ko...'!F39</f>
        <v>0</v>
      </c>
      <c r="BT96" s="25" t="s">
        <v>85</v>
      </c>
      <c r="BV96" s="25" t="s">
        <v>75</v>
      </c>
      <c r="BW96" s="25" t="s">
        <v>86</v>
      </c>
      <c r="BX96" s="25" t="s">
        <v>80</v>
      </c>
      <c r="CL96" s="25" t="s">
        <v>1</v>
      </c>
    </row>
    <row r="97" spans="1:91" s="7" customFormat="1" ht="16.5" customHeight="1">
      <c r="B97" s="79"/>
      <c r="C97" s="80"/>
      <c r="D97" s="266" t="s">
        <v>85</v>
      </c>
      <c r="E97" s="266"/>
      <c r="F97" s="266"/>
      <c r="G97" s="266"/>
      <c r="H97" s="266"/>
      <c r="I97" s="81"/>
      <c r="J97" s="266" t="s">
        <v>87</v>
      </c>
      <c r="K97" s="266"/>
      <c r="L97" s="266"/>
      <c r="M97" s="266"/>
      <c r="N97" s="266"/>
      <c r="O97" s="266"/>
      <c r="P97" s="266"/>
      <c r="Q97" s="266"/>
      <c r="R97" s="266"/>
      <c r="S97" s="266"/>
      <c r="T97" s="266"/>
      <c r="U97" s="266"/>
      <c r="V97" s="266"/>
      <c r="W97" s="266"/>
      <c r="X97" s="266"/>
      <c r="Y97" s="266"/>
      <c r="Z97" s="266"/>
      <c r="AA97" s="266"/>
      <c r="AB97" s="266"/>
      <c r="AC97" s="266"/>
      <c r="AD97" s="266"/>
      <c r="AE97" s="266"/>
      <c r="AF97" s="266"/>
      <c r="AG97" s="260">
        <f>ROUND(AG98,2)</f>
        <v>0</v>
      </c>
      <c r="AH97" s="259"/>
      <c r="AI97" s="259"/>
      <c r="AJ97" s="259"/>
      <c r="AK97" s="259"/>
      <c r="AL97" s="259"/>
      <c r="AM97" s="259"/>
      <c r="AN97" s="258">
        <f>SUM(AG97,AT97)</f>
        <v>0</v>
      </c>
      <c r="AO97" s="259"/>
      <c r="AP97" s="259"/>
      <c r="AQ97" s="82" t="s">
        <v>79</v>
      </c>
      <c r="AR97" s="79"/>
      <c r="AS97" s="83">
        <f>ROUND(AS98,2)</f>
        <v>0</v>
      </c>
      <c r="AT97" s="84">
        <f>ROUND(SUM(AV97:AW97),2)</f>
        <v>0</v>
      </c>
      <c r="AU97" s="85">
        <f>ROUND(AU98,5)</f>
        <v>0</v>
      </c>
      <c r="AV97" s="84">
        <f>ROUND(AZ97*L29,2)</f>
        <v>0</v>
      </c>
      <c r="AW97" s="84">
        <f>ROUND(BA97*L30,2)</f>
        <v>0</v>
      </c>
      <c r="AX97" s="84">
        <f>ROUND(BB97*L29,2)</f>
        <v>0</v>
      </c>
      <c r="AY97" s="84">
        <f>ROUND(BC97*L30,2)</f>
        <v>0</v>
      </c>
      <c r="AZ97" s="84">
        <f>ROUND(AZ98,2)</f>
        <v>0</v>
      </c>
      <c r="BA97" s="84">
        <f>ROUND(BA98,2)</f>
        <v>0</v>
      </c>
      <c r="BB97" s="84">
        <f>ROUND(BB98,2)</f>
        <v>0</v>
      </c>
      <c r="BC97" s="84">
        <f>ROUND(BC98,2)</f>
        <v>0</v>
      </c>
      <c r="BD97" s="86">
        <f>ROUND(BD98,2)</f>
        <v>0</v>
      </c>
      <c r="BS97" s="87" t="s">
        <v>72</v>
      </c>
      <c r="BT97" s="87" t="s">
        <v>77</v>
      </c>
      <c r="BU97" s="87" t="s">
        <v>74</v>
      </c>
      <c r="BV97" s="87" t="s">
        <v>75</v>
      </c>
      <c r="BW97" s="87" t="s">
        <v>88</v>
      </c>
      <c r="BX97" s="87" t="s">
        <v>4</v>
      </c>
      <c r="CL97" s="87" t="s">
        <v>1</v>
      </c>
      <c r="CM97" s="87" t="s">
        <v>73</v>
      </c>
    </row>
    <row r="98" spans="1:91" s="4" customFormat="1" ht="16.5" customHeight="1">
      <c r="A98" s="88" t="s">
        <v>81</v>
      </c>
      <c r="B98" s="51"/>
      <c r="C98" s="10"/>
      <c r="D98" s="10"/>
      <c r="E98" s="267" t="s">
        <v>82</v>
      </c>
      <c r="F98" s="267"/>
      <c r="G98" s="267"/>
      <c r="H98" s="267"/>
      <c r="I98" s="267"/>
      <c r="J98" s="10"/>
      <c r="K98" s="267" t="s">
        <v>89</v>
      </c>
      <c r="L98" s="267"/>
      <c r="M98" s="267"/>
      <c r="N98" s="267"/>
      <c r="O98" s="267"/>
      <c r="P98" s="267"/>
      <c r="Q98" s="267"/>
      <c r="R98" s="267"/>
      <c r="S98" s="267"/>
      <c r="T98" s="267"/>
      <c r="U98" s="267"/>
      <c r="V98" s="267"/>
      <c r="W98" s="267"/>
      <c r="X98" s="267"/>
      <c r="Y98" s="267"/>
      <c r="Z98" s="267"/>
      <c r="AA98" s="267"/>
      <c r="AB98" s="267"/>
      <c r="AC98" s="267"/>
      <c r="AD98" s="267"/>
      <c r="AE98" s="267"/>
      <c r="AF98" s="267"/>
      <c r="AG98" s="261">
        <f>'01 - Vymena radiátorov'!J32</f>
        <v>0</v>
      </c>
      <c r="AH98" s="262"/>
      <c r="AI98" s="262"/>
      <c r="AJ98" s="262"/>
      <c r="AK98" s="262"/>
      <c r="AL98" s="262"/>
      <c r="AM98" s="262"/>
      <c r="AN98" s="261">
        <f>SUM(AG98,AT98)</f>
        <v>0</v>
      </c>
      <c r="AO98" s="262"/>
      <c r="AP98" s="262"/>
      <c r="AQ98" s="89" t="s">
        <v>84</v>
      </c>
      <c r="AR98" s="51"/>
      <c r="AS98" s="94">
        <v>0</v>
      </c>
      <c r="AT98" s="95">
        <f>ROUND(SUM(AV98:AW98),2)</f>
        <v>0</v>
      </c>
      <c r="AU98" s="96">
        <f>'01 - Vymena radiátorov'!P125</f>
        <v>0</v>
      </c>
      <c r="AV98" s="95">
        <f>'01 - Vymena radiátorov'!J35</f>
        <v>0</v>
      </c>
      <c r="AW98" s="95">
        <f>'01 - Vymena radiátorov'!J36</f>
        <v>0</v>
      </c>
      <c r="AX98" s="95">
        <f>'01 - Vymena radiátorov'!J37</f>
        <v>0</v>
      </c>
      <c r="AY98" s="95">
        <f>'01 - Vymena radiátorov'!J38</f>
        <v>0</v>
      </c>
      <c r="AZ98" s="95">
        <f>'01 - Vymena radiátorov'!F35</f>
        <v>0</v>
      </c>
      <c r="BA98" s="95">
        <f>'01 - Vymena radiátorov'!F36</f>
        <v>0</v>
      </c>
      <c r="BB98" s="95">
        <f>'01 - Vymena radiátorov'!F37</f>
        <v>0</v>
      </c>
      <c r="BC98" s="95">
        <f>'01 - Vymena radiátorov'!F38</f>
        <v>0</v>
      </c>
      <c r="BD98" s="97">
        <f>'01 - Vymena radiátorov'!F39</f>
        <v>0</v>
      </c>
      <c r="BT98" s="25" t="s">
        <v>85</v>
      </c>
      <c r="BV98" s="25" t="s">
        <v>75</v>
      </c>
      <c r="BW98" s="25" t="s">
        <v>90</v>
      </c>
      <c r="BX98" s="25" t="s">
        <v>88</v>
      </c>
      <c r="CL98" s="25" t="s">
        <v>1</v>
      </c>
    </row>
    <row r="99" spans="1:91" s="2" customFormat="1" ht="30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3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91" s="2" customFormat="1" ht="6.95" customHeight="1">
      <c r="A100" s="32"/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33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</sheetData>
  <mergeCells count="54">
    <mergeCell ref="AN98:AP98"/>
    <mergeCell ref="AG98:AM98"/>
    <mergeCell ref="AG94:AM94"/>
    <mergeCell ref="AN94:AP94"/>
    <mergeCell ref="C92:G92"/>
    <mergeCell ref="I92:AF92"/>
    <mergeCell ref="D95:H95"/>
    <mergeCell ref="J95:AF95"/>
    <mergeCell ref="E96:I96"/>
    <mergeCell ref="K96:AF96"/>
    <mergeCell ref="D97:H97"/>
    <mergeCell ref="J97:AF97"/>
    <mergeCell ref="E98:I98"/>
    <mergeCell ref="K98:AF98"/>
    <mergeCell ref="AN95:AP95"/>
    <mergeCell ref="AG95:AM95"/>
    <mergeCell ref="AN96:AP96"/>
    <mergeCell ref="AG96:AM96"/>
    <mergeCell ref="AN97:AP97"/>
    <mergeCell ref="AG97:AM97"/>
    <mergeCell ref="L30:P30"/>
    <mergeCell ref="L31:P31"/>
    <mergeCell ref="L32:P32"/>
    <mergeCell ref="L33:P33"/>
    <mergeCell ref="AN92:AP92"/>
    <mergeCell ref="AG92:AM92"/>
    <mergeCell ref="X35:AB35"/>
    <mergeCell ref="AK35:AO35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</mergeCells>
  <hyperlinks>
    <hyperlink ref="A96" location="'01 - Výmena výplňových ko...'!C2" display="/" xr:uid="{00000000-0004-0000-0000-000000000000}"/>
    <hyperlink ref="A98" location="'01 - Vymena radiátorov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82"/>
  <sheetViews>
    <sheetView showGridLines="0" workbookViewId="0">
      <selection activeCell="E20" sqref="E20:H20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8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8"/>
      <c r="L2" s="236" t="s">
        <v>5</v>
      </c>
      <c r="M2" s="237"/>
      <c r="N2" s="237"/>
      <c r="O2" s="237"/>
      <c r="P2" s="237"/>
      <c r="Q2" s="237"/>
      <c r="R2" s="237"/>
      <c r="S2" s="237"/>
      <c r="T2" s="237"/>
      <c r="U2" s="237"/>
      <c r="V2" s="237"/>
      <c r="AT2" s="17" t="s">
        <v>86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9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91</v>
      </c>
      <c r="I4" s="98"/>
      <c r="L4" s="20"/>
      <c r="M4" s="100" t="s">
        <v>9</v>
      </c>
      <c r="AT4" s="17" t="s">
        <v>3</v>
      </c>
    </row>
    <row r="5" spans="1:46" s="1" customFormat="1" ht="6.95" customHeight="1">
      <c r="B5" s="20"/>
      <c r="I5" s="98"/>
      <c r="L5" s="20"/>
    </row>
    <row r="6" spans="1:46" s="1" customFormat="1" ht="12" customHeight="1">
      <c r="B6" s="20"/>
      <c r="D6" s="27" t="s">
        <v>15</v>
      </c>
      <c r="I6" s="98"/>
      <c r="L6" s="20"/>
    </row>
    <row r="7" spans="1:46" s="1" customFormat="1" ht="25.5" customHeight="1">
      <c r="B7" s="20"/>
      <c r="E7" s="268" t="str">
        <f>'Rekapitulácia stavby'!K6</f>
        <v>Obnova fasády budovy na Triede SNP 39 v Košiciach - Výmena výplňových konštrukcií - severná strana</v>
      </c>
      <c r="F7" s="269"/>
      <c r="G7" s="269"/>
      <c r="H7" s="269"/>
      <c r="I7" s="98"/>
      <c r="L7" s="20"/>
    </row>
    <row r="8" spans="1:46" s="1" customFormat="1" ht="12" customHeight="1">
      <c r="B8" s="20"/>
      <c r="D8" s="27" t="s">
        <v>92</v>
      </c>
      <c r="I8" s="98"/>
      <c r="L8" s="20"/>
    </row>
    <row r="9" spans="1:46" s="2" customFormat="1" ht="16.5" customHeight="1">
      <c r="A9" s="32"/>
      <c r="B9" s="33"/>
      <c r="C9" s="32"/>
      <c r="D9" s="32"/>
      <c r="E9" s="268" t="s">
        <v>93</v>
      </c>
      <c r="F9" s="270"/>
      <c r="G9" s="270"/>
      <c r="H9" s="270"/>
      <c r="I9" s="101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94</v>
      </c>
      <c r="E10" s="32"/>
      <c r="F10" s="32"/>
      <c r="G10" s="32"/>
      <c r="H10" s="32"/>
      <c r="I10" s="101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4" t="s">
        <v>95</v>
      </c>
      <c r="F11" s="270"/>
      <c r="G11" s="270"/>
      <c r="H11" s="270"/>
      <c r="I11" s="101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101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102" t="s">
        <v>18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102" t="s">
        <v>21</v>
      </c>
      <c r="J14" s="55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101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22</v>
      </c>
      <c r="E16" s="32"/>
      <c r="F16" s="32"/>
      <c r="G16" s="32"/>
      <c r="H16" s="32"/>
      <c r="I16" s="102" t="s">
        <v>23</v>
      </c>
      <c r="J16" s="25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24</v>
      </c>
      <c r="F17" s="32"/>
      <c r="G17" s="32"/>
      <c r="H17" s="32"/>
      <c r="I17" s="102" t="s">
        <v>25</v>
      </c>
      <c r="J17" s="25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101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102" t="s">
        <v>23</v>
      </c>
      <c r="J19" s="28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71"/>
      <c r="F20" s="247"/>
      <c r="G20" s="247"/>
      <c r="H20" s="247"/>
      <c r="I20" s="102" t="s">
        <v>25</v>
      </c>
      <c r="J20" s="28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101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27</v>
      </c>
      <c r="E22" s="32"/>
      <c r="F22" s="32"/>
      <c r="G22" s="32"/>
      <c r="H22" s="32"/>
      <c r="I22" s="102" t="s">
        <v>23</v>
      </c>
      <c r="J22" s="25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28</v>
      </c>
      <c r="F23" s="32"/>
      <c r="G23" s="32"/>
      <c r="H23" s="32"/>
      <c r="I23" s="102" t="s">
        <v>25</v>
      </c>
      <c r="J23" s="25"/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101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30</v>
      </c>
      <c r="E25" s="32"/>
      <c r="F25" s="32"/>
      <c r="G25" s="32"/>
      <c r="H25" s="32"/>
      <c r="I25" s="102" t="s">
        <v>23</v>
      </c>
      <c r="J25" s="25" t="str">
        <f>IF('Rekapitulácia stavby'!AN19="","",'Rekapitulácia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tr">
        <f>IF('Rekapitulácia stavby'!E20="","",'Rekapitulácia stavby'!E20)</f>
        <v xml:space="preserve"> </v>
      </c>
      <c r="F26" s="32"/>
      <c r="G26" s="32"/>
      <c r="H26" s="32"/>
      <c r="I26" s="102" t="s">
        <v>25</v>
      </c>
      <c r="J26" s="25" t="str">
        <f>IF('Rekapitulácia stavby'!AN20="","",'Rekapitulácia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101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101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103"/>
      <c r="B29" s="104"/>
      <c r="C29" s="103"/>
      <c r="D29" s="103"/>
      <c r="E29" s="251" t="s">
        <v>1</v>
      </c>
      <c r="F29" s="251"/>
      <c r="G29" s="251"/>
      <c r="H29" s="251"/>
      <c r="I29" s="105"/>
      <c r="J29" s="103"/>
      <c r="K29" s="103"/>
      <c r="L29" s="106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101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107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8" t="s">
        <v>33</v>
      </c>
      <c r="E32" s="32"/>
      <c r="F32" s="32"/>
      <c r="G32" s="32"/>
      <c r="H32" s="32"/>
      <c r="I32" s="101"/>
      <c r="J32" s="71">
        <f>ROUND(J129,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107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109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10" t="s">
        <v>37</v>
      </c>
      <c r="E35" s="27" t="s">
        <v>38</v>
      </c>
      <c r="F35" s="111">
        <f>ROUND((SUM(BE129:BE281)),  2)</f>
        <v>0</v>
      </c>
      <c r="G35" s="32"/>
      <c r="H35" s="32"/>
      <c r="I35" s="112">
        <v>0.2</v>
      </c>
      <c r="J35" s="111">
        <f>ROUND(((SUM(BE129:BE281))*I35),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11">
        <f>ROUND((SUM(BF129:BF281)),  2)</f>
        <v>0</v>
      </c>
      <c r="G36" s="32"/>
      <c r="H36" s="32"/>
      <c r="I36" s="112">
        <v>0.2</v>
      </c>
      <c r="J36" s="111">
        <f>ROUND(((SUM(BF129:BF281))*I36),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11">
        <f>ROUND((SUM(BG129:BG281)),  2)</f>
        <v>0</v>
      </c>
      <c r="G37" s="32"/>
      <c r="H37" s="32"/>
      <c r="I37" s="112">
        <v>0.2</v>
      </c>
      <c r="J37" s="111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11">
        <f>ROUND((SUM(BH129:BH281)),  2)</f>
        <v>0</v>
      </c>
      <c r="G38" s="32"/>
      <c r="H38" s="32"/>
      <c r="I38" s="112">
        <v>0.2</v>
      </c>
      <c r="J38" s="111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11">
        <f>ROUND((SUM(BI129:BI281)),  2)</f>
        <v>0</v>
      </c>
      <c r="G39" s="32"/>
      <c r="H39" s="32"/>
      <c r="I39" s="112">
        <v>0</v>
      </c>
      <c r="J39" s="111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101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13"/>
      <c r="D41" s="114" t="s">
        <v>43</v>
      </c>
      <c r="E41" s="60"/>
      <c r="F41" s="60"/>
      <c r="G41" s="115" t="s">
        <v>44</v>
      </c>
      <c r="H41" s="116" t="s">
        <v>45</v>
      </c>
      <c r="I41" s="117"/>
      <c r="J41" s="118">
        <f>SUM(J32:J39)</f>
        <v>0</v>
      </c>
      <c r="K41" s="119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101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I43" s="98"/>
      <c r="L43" s="20"/>
    </row>
    <row r="44" spans="1:31" s="1" customFormat="1" ht="14.45" customHeight="1">
      <c r="B44" s="20"/>
      <c r="I44" s="98"/>
      <c r="L44" s="20"/>
    </row>
    <row r="45" spans="1:31" s="1" customFormat="1" ht="14.45" customHeight="1">
      <c r="B45" s="20"/>
      <c r="I45" s="98"/>
      <c r="L45" s="20"/>
    </row>
    <row r="46" spans="1:31" s="1" customFormat="1" ht="14.45" customHeight="1">
      <c r="B46" s="20"/>
      <c r="I46" s="98"/>
      <c r="L46" s="20"/>
    </row>
    <row r="47" spans="1:31" s="1" customFormat="1" ht="14.45" customHeight="1">
      <c r="B47" s="20"/>
      <c r="I47" s="98"/>
      <c r="L47" s="20"/>
    </row>
    <row r="48" spans="1:31" s="1" customFormat="1" ht="14.45" customHeight="1">
      <c r="B48" s="20"/>
      <c r="I48" s="98"/>
      <c r="L48" s="20"/>
    </row>
    <row r="49" spans="1:31" s="1" customFormat="1" ht="14.45" customHeight="1">
      <c r="B49" s="20"/>
      <c r="I49" s="98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120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21" t="s">
        <v>49</v>
      </c>
      <c r="G61" s="45" t="s">
        <v>48</v>
      </c>
      <c r="H61" s="35"/>
      <c r="I61" s="122"/>
      <c r="J61" s="12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124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21" t="s">
        <v>49</v>
      </c>
      <c r="G76" s="45" t="s">
        <v>48</v>
      </c>
      <c r="H76" s="35"/>
      <c r="I76" s="122"/>
      <c r="J76" s="12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125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126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96</v>
      </c>
      <c r="D82" s="32"/>
      <c r="E82" s="32"/>
      <c r="F82" s="32"/>
      <c r="G82" s="32"/>
      <c r="H82" s="32"/>
      <c r="I82" s="101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101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101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25.5" customHeight="1">
      <c r="A85" s="32"/>
      <c r="B85" s="33"/>
      <c r="C85" s="32"/>
      <c r="D85" s="32"/>
      <c r="E85" s="268" t="str">
        <f>E7</f>
        <v>Obnova fasády budovy na Triede SNP 39 v Košiciach - Výmena výplňových konštrukcií - severná strana</v>
      </c>
      <c r="F85" s="269"/>
      <c r="G85" s="269"/>
      <c r="H85" s="269"/>
      <c r="I85" s="101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92</v>
      </c>
      <c r="I86" s="98"/>
      <c r="L86" s="20"/>
    </row>
    <row r="87" spans="1:31" s="2" customFormat="1" ht="16.5" customHeight="1">
      <c r="A87" s="32"/>
      <c r="B87" s="33"/>
      <c r="C87" s="32"/>
      <c r="D87" s="32"/>
      <c r="E87" s="268" t="s">
        <v>93</v>
      </c>
      <c r="F87" s="270"/>
      <c r="G87" s="270"/>
      <c r="H87" s="270"/>
      <c r="I87" s="101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94</v>
      </c>
      <c r="D88" s="32"/>
      <c r="E88" s="32"/>
      <c r="F88" s="32"/>
      <c r="G88" s="32"/>
      <c r="H88" s="32"/>
      <c r="I88" s="101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4" t="str">
        <f>E11</f>
        <v>01 - Výmena výplňových konštrukcií - severná strana</v>
      </c>
      <c r="F89" s="270"/>
      <c r="G89" s="270"/>
      <c r="H89" s="270"/>
      <c r="I89" s="101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101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Trieda SNP 39, Košice</v>
      </c>
      <c r="G91" s="32"/>
      <c r="H91" s="32"/>
      <c r="I91" s="102" t="s">
        <v>21</v>
      </c>
      <c r="J91" s="55" t="str">
        <f>IF(J14="","",J14)</f>
        <v/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101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22</v>
      </c>
      <c r="D93" s="32"/>
      <c r="E93" s="32"/>
      <c r="F93" s="25" t="str">
        <f>E17</f>
        <v>Mestská časť Košice - Západ, Trieda SNP 39, 040 11</v>
      </c>
      <c r="G93" s="32"/>
      <c r="H93" s="32"/>
      <c r="I93" s="102" t="s">
        <v>27</v>
      </c>
      <c r="J93" s="30" t="str">
        <f>E23</f>
        <v>AIP projekt s.r.o.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26</v>
      </c>
      <c r="D94" s="32"/>
      <c r="E94" s="32"/>
      <c r="F94" s="25" t="str">
        <f>IF(E20="","",E20)</f>
        <v/>
      </c>
      <c r="G94" s="32"/>
      <c r="H94" s="32"/>
      <c r="I94" s="102" t="s">
        <v>30</v>
      </c>
      <c r="J94" s="30" t="str">
        <f>E26</f>
        <v xml:space="preserve"> 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101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27" t="s">
        <v>97</v>
      </c>
      <c r="D96" s="113"/>
      <c r="E96" s="113"/>
      <c r="F96" s="113"/>
      <c r="G96" s="113"/>
      <c r="H96" s="113"/>
      <c r="I96" s="128"/>
      <c r="J96" s="129" t="s">
        <v>98</v>
      </c>
      <c r="K96" s="113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101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30" t="s">
        <v>99</v>
      </c>
      <c r="D98" s="32"/>
      <c r="E98" s="32"/>
      <c r="F98" s="32"/>
      <c r="G98" s="32"/>
      <c r="H98" s="32"/>
      <c r="I98" s="101"/>
      <c r="J98" s="71">
        <f>J129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100</v>
      </c>
    </row>
    <row r="99" spans="1:47" s="9" customFormat="1" ht="24.95" customHeight="1">
      <c r="B99" s="131"/>
      <c r="D99" s="132" t="s">
        <v>101</v>
      </c>
      <c r="E99" s="133"/>
      <c r="F99" s="133"/>
      <c r="G99" s="133"/>
      <c r="H99" s="133"/>
      <c r="I99" s="134"/>
      <c r="J99" s="135">
        <f>J130</f>
        <v>0</v>
      </c>
      <c r="L99" s="131"/>
    </row>
    <row r="100" spans="1:47" s="10" customFormat="1" ht="19.899999999999999" customHeight="1">
      <c r="B100" s="136"/>
      <c r="D100" s="137" t="s">
        <v>102</v>
      </c>
      <c r="E100" s="138"/>
      <c r="F100" s="138"/>
      <c r="G100" s="138"/>
      <c r="H100" s="138"/>
      <c r="I100" s="139"/>
      <c r="J100" s="140">
        <f>J131</f>
        <v>0</v>
      </c>
      <c r="L100" s="136"/>
    </row>
    <row r="101" spans="1:47" s="10" customFormat="1" ht="19.899999999999999" customHeight="1">
      <c r="B101" s="136"/>
      <c r="D101" s="137" t="s">
        <v>103</v>
      </c>
      <c r="E101" s="138"/>
      <c r="F101" s="138"/>
      <c r="G101" s="138"/>
      <c r="H101" s="138"/>
      <c r="I101" s="139"/>
      <c r="J101" s="140">
        <f>J149</f>
        <v>0</v>
      </c>
      <c r="L101" s="136"/>
    </row>
    <row r="102" spans="1:47" s="10" customFormat="1" ht="19.899999999999999" customHeight="1">
      <c r="B102" s="136"/>
      <c r="D102" s="137" t="s">
        <v>104</v>
      </c>
      <c r="E102" s="138"/>
      <c r="F102" s="138"/>
      <c r="G102" s="138"/>
      <c r="H102" s="138"/>
      <c r="I102" s="139"/>
      <c r="J102" s="140">
        <f>J177</f>
        <v>0</v>
      </c>
      <c r="L102" s="136"/>
    </row>
    <row r="103" spans="1:47" s="9" customFormat="1" ht="24.95" customHeight="1">
      <c r="B103" s="131"/>
      <c r="D103" s="132" t="s">
        <v>105</v>
      </c>
      <c r="E103" s="133"/>
      <c r="F103" s="133"/>
      <c r="G103" s="133"/>
      <c r="H103" s="133"/>
      <c r="I103" s="134"/>
      <c r="J103" s="135">
        <f>J179</f>
        <v>0</v>
      </c>
      <c r="L103" s="131"/>
    </row>
    <row r="104" spans="1:47" s="10" customFormat="1" ht="19.899999999999999" customHeight="1">
      <c r="B104" s="136"/>
      <c r="D104" s="137" t="s">
        <v>106</v>
      </c>
      <c r="E104" s="138"/>
      <c r="F104" s="138"/>
      <c r="G104" s="138"/>
      <c r="H104" s="138"/>
      <c r="I104" s="139"/>
      <c r="J104" s="140">
        <f>J180</f>
        <v>0</v>
      </c>
      <c r="L104" s="136"/>
    </row>
    <row r="105" spans="1:47" s="10" customFormat="1" ht="19.899999999999999" customHeight="1">
      <c r="B105" s="136"/>
      <c r="D105" s="137" t="s">
        <v>107</v>
      </c>
      <c r="E105" s="138"/>
      <c r="F105" s="138"/>
      <c r="G105" s="138"/>
      <c r="H105" s="138"/>
      <c r="I105" s="139"/>
      <c r="J105" s="140">
        <f>J193</f>
        <v>0</v>
      </c>
      <c r="L105" s="136"/>
    </row>
    <row r="106" spans="1:47" s="10" customFormat="1" ht="19.899999999999999" customHeight="1">
      <c r="B106" s="136"/>
      <c r="D106" s="137" t="s">
        <v>108</v>
      </c>
      <c r="E106" s="138"/>
      <c r="F106" s="138"/>
      <c r="G106" s="138"/>
      <c r="H106" s="138"/>
      <c r="I106" s="139"/>
      <c r="J106" s="140">
        <f>J244</f>
        <v>0</v>
      </c>
      <c r="L106" s="136"/>
    </row>
    <row r="107" spans="1:47" s="10" customFormat="1" ht="19.899999999999999" customHeight="1">
      <c r="B107" s="136"/>
      <c r="D107" s="137" t="s">
        <v>109</v>
      </c>
      <c r="E107" s="138"/>
      <c r="F107" s="138"/>
      <c r="G107" s="138"/>
      <c r="H107" s="138"/>
      <c r="I107" s="139"/>
      <c r="J107" s="140">
        <f>J275</f>
        <v>0</v>
      </c>
      <c r="L107" s="136"/>
    </row>
    <row r="108" spans="1:47" s="2" customFormat="1" ht="21.75" customHeight="1">
      <c r="A108" s="32"/>
      <c r="B108" s="33"/>
      <c r="C108" s="32"/>
      <c r="D108" s="32"/>
      <c r="E108" s="32"/>
      <c r="F108" s="32"/>
      <c r="G108" s="32"/>
      <c r="H108" s="32"/>
      <c r="I108" s="101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6.95" customHeight="1">
      <c r="A109" s="32"/>
      <c r="B109" s="47"/>
      <c r="C109" s="48"/>
      <c r="D109" s="48"/>
      <c r="E109" s="48"/>
      <c r="F109" s="48"/>
      <c r="G109" s="48"/>
      <c r="H109" s="48"/>
      <c r="I109" s="125"/>
      <c r="J109" s="48"/>
      <c r="K109" s="48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3" spans="1:31" s="2" customFormat="1" ht="6.95" customHeight="1">
      <c r="A113" s="32"/>
      <c r="B113" s="49"/>
      <c r="C113" s="50"/>
      <c r="D113" s="50"/>
      <c r="E113" s="50"/>
      <c r="F113" s="50"/>
      <c r="G113" s="50"/>
      <c r="H113" s="50"/>
      <c r="I113" s="126"/>
      <c r="J113" s="50"/>
      <c r="K113" s="50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s="2" customFormat="1" ht="24.95" customHeight="1">
      <c r="A114" s="32"/>
      <c r="B114" s="33"/>
      <c r="C114" s="21" t="s">
        <v>110</v>
      </c>
      <c r="D114" s="32"/>
      <c r="E114" s="32"/>
      <c r="F114" s="32"/>
      <c r="G114" s="32"/>
      <c r="H114" s="32"/>
      <c r="I114" s="101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101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12" customHeight="1">
      <c r="A116" s="32"/>
      <c r="B116" s="33"/>
      <c r="C116" s="27" t="s">
        <v>15</v>
      </c>
      <c r="D116" s="32"/>
      <c r="E116" s="32"/>
      <c r="F116" s="32"/>
      <c r="G116" s="32"/>
      <c r="H116" s="32"/>
      <c r="I116" s="101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25.5" customHeight="1">
      <c r="A117" s="32"/>
      <c r="B117" s="33"/>
      <c r="C117" s="32"/>
      <c r="D117" s="32"/>
      <c r="E117" s="268" t="str">
        <f>E7</f>
        <v>Obnova fasády budovy na Triede SNP 39 v Košiciach - Výmena výplňových konštrukcií - severná strana</v>
      </c>
      <c r="F117" s="269"/>
      <c r="G117" s="269"/>
      <c r="H117" s="269"/>
      <c r="I117" s="101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1" customFormat="1" ht="12" customHeight="1">
      <c r="B118" s="20"/>
      <c r="C118" s="27" t="s">
        <v>92</v>
      </c>
      <c r="I118" s="98"/>
      <c r="L118" s="20"/>
    </row>
    <row r="119" spans="1:31" s="2" customFormat="1" ht="16.5" customHeight="1">
      <c r="A119" s="32"/>
      <c r="B119" s="33"/>
      <c r="C119" s="32"/>
      <c r="D119" s="32"/>
      <c r="E119" s="268" t="s">
        <v>93</v>
      </c>
      <c r="F119" s="270"/>
      <c r="G119" s="270"/>
      <c r="H119" s="270"/>
      <c r="I119" s="101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12" customHeight="1">
      <c r="A120" s="32"/>
      <c r="B120" s="33"/>
      <c r="C120" s="27" t="s">
        <v>94</v>
      </c>
      <c r="D120" s="32"/>
      <c r="E120" s="32"/>
      <c r="F120" s="32"/>
      <c r="G120" s="32"/>
      <c r="H120" s="32"/>
      <c r="I120" s="101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16.5" customHeight="1">
      <c r="A121" s="32"/>
      <c r="B121" s="33"/>
      <c r="C121" s="32"/>
      <c r="D121" s="32"/>
      <c r="E121" s="244" t="str">
        <f>E11</f>
        <v>01 - Výmena výplňových konštrukcií - severná strana</v>
      </c>
      <c r="F121" s="270"/>
      <c r="G121" s="270"/>
      <c r="H121" s="270"/>
      <c r="I121" s="101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6.95" customHeight="1">
      <c r="A122" s="32"/>
      <c r="B122" s="33"/>
      <c r="C122" s="32"/>
      <c r="D122" s="32"/>
      <c r="E122" s="32"/>
      <c r="F122" s="32"/>
      <c r="G122" s="32"/>
      <c r="H122" s="32"/>
      <c r="I122" s="101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2" customHeight="1">
      <c r="A123" s="32"/>
      <c r="B123" s="33"/>
      <c r="C123" s="27" t="s">
        <v>19</v>
      </c>
      <c r="D123" s="32"/>
      <c r="E123" s="32"/>
      <c r="F123" s="25" t="str">
        <f>F14</f>
        <v>Trieda SNP 39, Košice</v>
      </c>
      <c r="G123" s="32"/>
      <c r="H123" s="32"/>
      <c r="I123" s="102" t="s">
        <v>21</v>
      </c>
      <c r="J123" s="55" t="str">
        <f>IF(J14="","",J14)</f>
        <v/>
      </c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6.95" customHeight="1">
      <c r="A124" s="32"/>
      <c r="B124" s="33"/>
      <c r="C124" s="32"/>
      <c r="D124" s="32"/>
      <c r="E124" s="32"/>
      <c r="F124" s="32"/>
      <c r="G124" s="32"/>
      <c r="H124" s="32"/>
      <c r="I124" s="101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15.2" customHeight="1">
      <c r="A125" s="32"/>
      <c r="B125" s="33"/>
      <c r="C125" s="27" t="s">
        <v>22</v>
      </c>
      <c r="D125" s="32"/>
      <c r="E125" s="32"/>
      <c r="F125" s="25" t="str">
        <f>E17</f>
        <v>Mestská časť Košice - Západ, Trieda SNP 39, 040 11</v>
      </c>
      <c r="G125" s="32"/>
      <c r="H125" s="32"/>
      <c r="I125" s="102" t="s">
        <v>27</v>
      </c>
      <c r="J125" s="30" t="str">
        <f>E23</f>
        <v>AIP projekt s.r.o.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5.2" customHeight="1">
      <c r="A126" s="32"/>
      <c r="B126" s="33"/>
      <c r="C126" s="27" t="s">
        <v>26</v>
      </c>
      <c r="D126" s="32"/>
      <c r="E126" s="32"/>
      <c r="F126" s="25" t="str">
        <f>IF(E20="","",E20)</f>
        <v/>
      </c>
      <c r="G126" s="32"/>
      <c r="H126" s="32"/>
      <c r="I126" s="102" t="s">
        <v>30</v>
      </c>
      <c r="J126" s="30" t="str">
        <f>E26</f>
        <v xml:space="preserve"> </v>
      </c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0.35" customHeight="1">
      <c r="A127" s="32"/>
      <c r="B127" s="33"/>
      <c r="C127" s="32"/>
      <c r="D127" s="32"/>
      <c r="E127" s="32"/>
      <c r="F127" s="32"/>
      <c r="G127" s="32"/>
      <c r="H127" s="32"/>
      <c r="I127" s="101"/>
      <c r="J127" s="32"/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11" customFormat="1" ht="29.25" customHeight="1">
      <c r="A128" s="141"/>
      <c r="B128" s="142"/>
      <c r="C128" s="143" t="s">
        <v>111</v>
      </c>
      <c r="D128" s="144" t="s">
        <v>58</v>
      </c>
      <c r="E128" s="144" t="s">
        <v>54</v>
      </c>
      <c r="F128" s="144" t="s">
        <v>55</v>
      </c>
      <c r="G128" s="144" t="s">
        <v>112</v>
      </c>
      <c r="H128" s="144" t="s">
        <v>113</v>
      </c>
      <c r="I128" s="145" t="s">
        <v>114</v>
      </c>
      <c r="J128" s="146" t="s">
        <v>98</v>
      </c>
      <c r="K128" s="147" t="s">
        <v>115</v>
      </c>
      <c r="L128" s="148"/>
      <c r="M128" s="62" t="s">
        <v>1</v>
      </c>
      <c r="N128" s="63" t="s">
        <v>37</v>
      </c>
      <c r="O128" s="63" t="s">
        <v>116</v>
      </c>
      <c r="P128" s="63" t="s">
        <v>117</v>
      </c>
      <c r="Q128" s="63" t="s">
        <v>118</v>
      </c>
      <c r="R128" s="63" t="s">
        <v>119</v>
      </c>
      <c r="S128" s="63" t="s">
        <v>120</v>
      </c>
      <c r="T128" s="64" t="s">
        <v>121</v>
      </c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</row>
    <row r="129" spans="1:65" s="2" customFormat="1" ht="22.9" customHeight="1">
      <c r="A129" s="32"/>
      <c r="B129" s="33"/>
      <c r="C129" s="69" t="s">
        <v>99</v>
      </c>
      <c r="D129" s="32"/>
      <c r="E129" s="32"/>
      <c r="F129" s="32"/>
      <c r="G129" s="32"/>
      <c r="H129" s="32"/>
      <c r="I129" s="101"/>
      <c r="J129" s="149">
        <f>BK129</f>
        <v>0</v>
      </c>
      <c r="K129" s="32"/>
      <c r="L129" s="33"/>
      <c r="M129" s="65"/>
      <c r="N129" s="56"/>
      <c r="O129" s="66"/>
      <c r="P129" s="150">
        <f>P130+P179</f>
        <v>0</v>
      </c>
      <c r="Q129" s="66"/>
      <c r="R129" s="150">
        <f>R130+R179</f>
        <v>8.883896</v>
      </c>
      <c r="S129" s="66"/>
      <c r="T129" s="151">
        <f>T130+T179</f>
        <v>9.6721679999999992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T129" s="17" t="s">
        <v>72</v>
      </c>
      <c r="AU129" s="17" t="s">
        <v>100</v>
      </c>
      <c r="BK129" s="152">
        <f>BK130+BK179</f>
        <v>0</v>
      </c>
    </row>
    <row r="130" spans="1:65" s="12" customFormat="1" ht="25.9" customHeight="1">
      <c r="B130" s="153"/>
      <c r="D130" s="154" t="s">
        <v>72</v>
      </c>
      <c r="E130" s="155" t="s">
        <v>122</v>
      </c>
      <c r="F130" s="155" t="s">
        <v>123</v>
      </c>
      <c r="I130" s="156"/>
      <c r="J130" s="157">
        <f>BK130</f>
        <v>0</v>
      </c>
      <c r="L130" s="153"/>
      <c r="M130" s="158"/>
      <c r="N130" s="159"/>
      <c r="O130" s="159"/>
      <c r="P130" s="160">
        <f>P131+P149+P177</f>
        <v>0</v>
      </c>
      <c r="Q130" s="159"/>
      <c r="R130" s="160">
        <f>R131+R149+R177</f>
        <v>1.8965112000000002</v>
      </c>
      <c r="S130" s="159"/>
      <c r="T130" s="161">
        <f>T131+T149+T177</f>
        <v>7.1717279999999999</v>
      </c>
      <c r="AR130" s="154" t="s">
        <v>77</v>
      </c>
      <c r="AT130" s="162" t="s">
        <v>72</v>
      </c>
      <c r="AU130" s="162" t="s">
        <v>73</v>
      </c>
      <c r="AY130" s="154" t="s">
        <v>124</v>
      </c>
      <c r="BK130" s="163">
        <f>BK131+BK149+BK177</f>
        <v>0</v>
      </c>
    </row>
    <row r="131" spans="1:65" s="12" customFormat="1" ht="22.9" customHeight="1">
      <c r="B131" s="153"/>
      <c r="D131" s="154" t="s">
        <v>72</v>
      </c>
      <c r="E131" s="164" t="s">
        <v>125</v>
      </c>
      <c r="F131" s="164" t="s">
        <v>126</v>
      </c>
      <c r="I131" s="156"/>
      <c r="J131" s="165">
        <f>BK131</f>
        <v>0</v>
      </c>
      <c r="L131" s="153"/>
      <c r="M131" s="158"/>
      <c r="N131" s="159"/>
      <c r="O131" s="159"/>
      <c r="P131" s="160">
        <f>SUM(P132:P148)</f>
        <v>0</v>
      </c>
      <c r="Q131" s="159"/>
      <c r="R131" s="160">
        <f>SUM(R132:R148)</f>
        <v>1.8731112000000001</v>
      </c>
      <c r="S131" s="159"/>
      <c r="T131" s="161">
        <f>SUM(T132:T148)</f>
        <v>0</v>
      </c>
      <c r="AR131" s="154" t="s">
        <v>77</v>
      </c>
      <c r="AT131" s="162" t="s">
        <v>72</v>
      </c>
      <c r="AU131" s="162" t="s">
        <v>77</v>
      </c>
      <c r="AY131" s="154" t="s">
        <v>124</v>
      </c>
      <c r="BK131" s="163">
        <f>SUM(BK132:BK148)</f>
        <v>0</v>
      </c>
    </row>
    <row r="132" spans="1:65" s="2" customFormat="1" ht="24" customHeight="1">
      <c r="A132" s="32"/>
      <c r="B132" s="166"/>
      <c r="C132" s="167" t="s">
        <v>77</v>
      </c>
      <c r="D132" s="167" t="s">
        <v>127</v>
      </c>
      <c r="E132" s="168" t="s">
        <v>128</v>
      </c>
      <c r="F132" s="169" t="s">
        <v>129</v>
      </c>
      <c r="G132" s="170" t="s">
        <v>130</v>
      </c>
      <c r="H132" s="171">
        <v>134.58000000000001</v>
      </c>
      <c r="I132" s="172"/>
      <c r="J132" s="173">
        <f>ROUND(I132*H132,2)</f>
        <v>0</v>
      </c>
      <c r="K132" s="174"/>
      <c r="L132" s="33"/>
      <c r="M132" s="175" t="s">
        <v>1</v>
      </c>
      <c r="N132" s="176" t="s">
        <v>39</v>
      </c>
      <c r="O132" s="58"/>
      <c r="P132" s="177">
        <f>O132*H132</f>
        <v>0</v>
      </c>
      <c r="Q132" s="177">
        <v>1.9000000000000001E-4</v>
      </c>
      <c r="R132" s="177">
        <f>Q132*H132</f>
        <v>2.5570200000000005E-2</v>
      </c>
      <c r="S132" s="177">
        <v>0</v>
      </c>
      <c r="T132" s="178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79" t="s">
        <v>131</v>
      </c>
      <c r="AT132" s="179" t="s">
        <v>127</v>
      </c>
      <c r="AU132" s="179" t="s">
        <v>85</v>
      </c>
      <c r="AY132" s="17" t="s">
        <v>124</v>
      </c>
      <c r="BE132" s="180">
        <f>IF(N132="základná",J132,0)</f>
        <v>0</v>
      </c>
      <c r="BF132" s="180">
        <f>IF(N132="znížená",J132,0)</f>
        <v>0</v>
      </c>
      <c r="BG132" s="180">
        <f>IF(N132="zákl. prenesená",J132,0)</f>
        <v>0</v>
      </c>
      <c r="BH132" s="180">
        <f>IF(N132="zníž. prenesená",J132,0)</f>
        <v>0</v>
      </c>
      <c r="BI132" s="180">
        <f>IF(N132="nulová",J132,0)</f>
        <v>0</v>
      </c>
      <c r="BJ132" s="17" t="s">
        <v>85</v>
      </c>
      <c r="BK132" s="180">
        <f>ROUND(I132*H132,2)</f>
        <v>0</v>
      </c>
      <c r="BL132" s="17" t="s">
        <v>131</v>
      </c>
      <c r="BM132" s="179" t="s">
        <v>132</v>
      </c>
    </row>
    <row r="133" spans="1:65" s="13" customFormat="1" ht="11.25">
      <c r="B133" s="181"/>
      <c r="D133" s="182" t="s">
        <v>133</v>
      </c>
      <c r="E133" s="183" t="s">
        <v>1</v>
      </c>
      <c r="F133" s="184" t="s">
        <v>134</v>
      </c>
      <c r="H133" s="185">
        <v>134.58000000000001</v>
      </c>
      <c r="I133" s="186"/>
      <c r="L133" s="181"/>
      <c r="M133" s="187"/>
      <c r="N133" s="188"/>
      <c r="O133" s="188"/>
      <c r="P133" s="188"/>
      <c r="Q133" s="188"/>
      <c r="R133" s="188"/>
      <c r="S133" s="188"/>
      <c r="T133" s="189"/>
      <c r="AT133" s="183" t="s">
        <v>133</v>
      </c>
      <c r="AU133" s="183" t="s">
        <v>85</v>
      </c>
      <c r="AV133" s="13" t="s">
        <v>85</v>
      </c>
      <c r="AW133" s="13" t="s">
        <v>29</v>
      </c>
      <c r="AX133" s="13" t="s">
        <v>77</v>
      </c>
      <c r="AY133" s="183" t="s">
        <v>124</v>
      </c>
    </row>
    <row r="134" spans="1:65" s="2" customFormat="1" ht="36" customHeight="1">
      <c r="A134" s="32"/>
      <c r="B134" s="166"/>
      <c r="C134" s="167" t="s">
        <v>85</v>
      </c>
      <c r="D134" s="167" t="s">
        <v>127</v>
      </c>
      <c r="E134" s="168" t="s">
        <v>135</v>
      </c>
      <c r="F134" s="169" t="s">
        <v>136</v>
      </c>
      <c r="G134" s="170" t="s">
        <v>130</v>
      </c>
      <c r="H134" s="171">
        <v>60.42</v>
      </c>
      <c r="I134" s="172"/>
      <c r="J134" s="173">
        <f>ROUND(I134*H134,2)</f>
        <v>0</v>
      </c>
      <c r="K134" s="174"/>
      <c r="L134" s="33"/>
      <c r="M134" s="175" t="s">
        <v>1</v>
      </c>
      <c r="N134" s="176" t="s">
        <v>39</v>
      </c>
      <c r="O134" s="58"/>
      <c r="P134" s="177">
        <f>O134*H134</f>
        <v>0</v>
      </c>
      <c r="Q134" s="177">
        <v>7.3499999999999998E-3</v>
      </c>
      <c r="R134" s="177">
        <f>Q134*H134</f>
        <v>0.44408700000000001</v>
      </c>
      <c r="S134" s="177">
        <v>0</v>
      </c>
      <c r="T134" s="178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79" t="s">
        <v>131</v>
      </c>
      <c r="AT134" s="179" t="s">
        <v>127</v>
      </c>
      <c r="AU134" s="179" t="s">
        <v>85</v>
      </c>
      <c r="AY134" s="17" t="s">
        <v>124</v>
      </c>
      <c r="BE134" s="180">
        <f>IF(N134="základná",J134,0)</f>
        <v>0</v>
      </c>
      <c r="BF134" s="180">
        <f>IF(N134="znížená",J134,0)</f>
        <v>0</v>
      </c>
      <c r="BG134" s="180">
        <f>IF(N134="zákl. prenesená",J134,0)</f>
        <v>0</v>
      </c>
      <c r="BH134" s="180">
        <f>IF(N134="zníž. prenesená",J134,0)</f>
        <v>0</v>
      </c>
      <c r="BI134" s="180">
        <f>IF(N134="nulová",J134,0)</f>
        <v>0</v>
      </c>
      <c r="BJ134" s="17" t="s">
        <v>85</v>
      </c>
      <c r="BK134" s="180">
        <f>ROUND(I134*H134,2)</f>
        <v>0</v>
      </c>
      <c r="BL134" s="17" t="s">
        <v>131</v>
      </c>
      <c r="BM134" s="179" t="s">
        <v>137</v>
      </c>
    </row>
    <row r="135" spans="1:65" s="14" customFormat="1" ht="11.25">
      <c r="B135" s="190"/>
      <c r="D135" s="182" t="s">
        <v>133</v>
      </c>
      <c r="E135" s="191" t="s">
        <v>1</v>
      </c>
      <c r="F135" s="192" t="s">
        <v>138</v>
      </c>
      <c r="H135" s="191" t="s">
        <v>1</v>
      </c>
      <c r="I135" s="193"/>
      <c r="L135" s="190"/>
      <c r="M135" s="194"/>
      <c r="N135" s="195"/>
      <c r="O135" s="195"/>
      <c r="P135" s="195"/>
      <c r="Q135" s="195"/>
      <c r="R135" s="195"/>
      <c r="S135" s="195"/>
      <c r="T135" s="196"/>
      <c r="AT135" s="191" t="s">
        <v>133</v>
      </c>
      <c r="AU135" s="191" t="s">
        <v>85</v>
      </c>
      <c r="AV135" s="14" t="s">
        <v>77</v>
      </c>
      <c r="AW135" s="14" t="s">
        <v>29</v>
      </c>
      <c r="AX135" s="14" t="s">
        <v>73</v>
      </c>
      <c r="AY135" s="191" t="s">
        <v>124</v>
      </c>
    </row>
    <row r="136" spans="1:65" s="13" customFormat="1" ht="11.25">
      <c r="B136" s="181"/>
      <c r="D136" s="182" t="s">
        <v>133</v>
      </c>
      <c r="E136" s="183" t="s">
        <v>1</v>
      </c>
      <c r="F136" s="184" t="s">
        <v>139</v>
      </c>
      <c r="H136" s="185">
        <v>41.16</v>
      </c>
      <c r="I136" s="186"/>
      <c r="L136" s="181"/>
      <c r="M136" s="187"/>
      <c r="N136" s="188"/>
      <c r="O136" s="188"/>
      <c r="P136" s="188"/>
      <c r="Q136" s="188"/>
      <c r="R136" s="188"/>
      <c r="S136" s="188"/>
      <c r="T136" s="189"/>
      <c r="AT136" s="183" t="s">
        <v>133</v>
      </c>
      <c r="AU136" s="183" t="s">
        <v>85</v>
      </c>
      <c r="AV136" s="13" t="s">
        <v>85</v>
      </c>
      <c r="AW136" s="13" t="s">
        <v>29</v>
      </c>
      <c r="AX136" s="13" t="s">
        <v>73</v>
      </c>
      <c r="AY136" s="183" t="s">
        <v>124</v>
      </c>
    </row>
    <row r="137" spans="1:65" s="13" customFormat="1" ht="11.25">
      <c r="B137" s="181"/>
      <c r="D137" s="182" t="s">
        <v>133</v>
      </c>
      <c r="E137" s="183" t="s">
        <v>1</v>
      </c>
      <c r="F137" s="184" t="s">
        <v>140</v>
      </c>
      <c r="H137" s="185">
        <v>6.3</v>
      </c>
      <c r="I137" s="186"/>
      <c r="L137" s="181"/>
      <c r="M137" s="187"/>
      <c r="N137" s="188"/>
      <c r="O137" s="188"/>
      <c r="P137" s="188"/>
      <c r="Q137" s="188"/>
      <c r="R137" s="188"/>
      <c r="S137" s="188"/>
      <c r="T137" s="189"/>
      <c r="AT137" s="183" t="s">
        <v>133</v>
      </c>
      <c r="AU137" s="183" t="s">
        <v>85</v>
      </c>
      <c r="AV137" s="13" t="s">
        <v>85</v>
      </c>
      <c r="AW137" s="13" t="s">
        <v>29</v>
      </c>
      <c r="AX137" s="13" t="s">
        <v>73</v>
      </c>
      <c r="AY137" s="183" t="s">
        <v>124</v>
      </c>
    </row>
    <row r="138" spans="1:65" s="13" customFormat="1" ht="11.25">
      <c r="B138" s="181"/>
      <c r="D138" s="182" t="s">
        <v>133</v>
      </c>
      <c r="E138" s="183" t="s">
        <v>1</v>
      </c>
      <c r="F138" s="184" t="s">
        <v>141</v>
      </c>
      <c r="H138" s="185">
        <v>11.76</v>
      </c>
      <c r="I138" s="186"/>
      <c r="L138" s="181"/>
      <c r="M138" s="187"/>
      <c r="N138" s="188"/>
      <c r="O138" s="188"/>
      <c r="P138" s="188"/>
      <c r="Q138" s="188"/>
      <c r="R138" s="188"/>
      <c r="S138" s="188"/>
      <c r="T138" s="189"/>
      <c r="AT138" s="183" t="s">
        <v>133</v>
      </c>
      <c r="AU138" s="183" t="s">
        <v>85</v>
      </c>
      <c r="AV138" s="13" t="s">
        <v>85</v>
      </c>
      <c r="AW138" s="13" t="s">
        <v>29</v>
      </c>
      <c r="AX138" s="13" t="s">
        <v>73</v>
      </c>
      <c r="AY138" s="183" t="s">
        <v>124</v>
      </c>
    </row>
    <row r="139" spans="1:65" s="13" customFormat="1" ht="11.25">
      <c r="B139" s="181"/>
      <c r="D139" s="182" t="s">
        <v>133</v>
      </c>
      <c r="E139" s="183" t="s">
        <v>1</v>
      </c>
      <c r="F139" s="184" t="s">
        <v>142</v>
      </c>
      <c r="H139" s="185">
        <v>1.2</v>
      </c>
      <c r="I139" s="186"/>
      <c r="L139" s="181"/>
      <c r="M139" s="187"/>
      <c r="N139" s="188"/>
      <c r="O139" s="188"/>
      <c r="P139" s="188"/>
      <c r="Q139" s="188"/>
      <c r="R139" s="188"/>
      <c r="S139" s="188"/>
      <c r="T139" s="189"/>
      <c r="AT139" s="183" t="s">
        <v>133</v>
      </c>
      <c r="AU139" s="183" t="s">
        <v>85</v>
      </c>
      <c r="AV139" s="13" t="s">
        <v>85</v>
      </c>
      <c r="AW139" s="13" t="s">
        <v>29</v>
      </c>
      <c r="AX139" s="13" t="s">
        <v>73</v>
      </c>
      <c r="AY139" s="183" t="s">
        <v>124</v>
      </c>
    </row>
    <row r="140" spans="1:65" s="15" customFormat="1" ht="11.25">
      <c r="B140" s="197"/>
      <c r="D140" s="182" t="s">
        <v>133</v>
      </c>
      <c r="E140" s="198" t="s">
        <v>1</v>
      </c>
      <c r="F140" s="199" t="s">
        <v>143</v>
      </c>
      <c r="H140" s="200">
        <v>60.419999999999995</v>
      </c>
      <c r="I140" s="201"/>
      <c r="L140" s="197"/>
      <c r="M140" s="202"/>
      <c r="N140" s="203"/>
      <c r="O140" s="203"/>
      <c r="P140" s="203"/>
      <c r="Q140" s="203"/>
      <c r="R140" s="203"/>
      <c r="S140" s="203"/>
      <c r="T140" s="204"/>
      <c r="AT140" s="198" t="s">
        <v>133</v>
      </c>
      <c r="AU140" s="198" t="s">
        <v>85</v>
      </c>
      <c r="AV140" s="15" t="s">
        <v>131</v>
      </c>
      <c r="AW140" s="15" t="s">
        <v>29</v>
      </c>
      <c r="AX140" s="15" t="s">
        <v>77</v>
      </c>
      <c r="AY140" s="198" t="s">
        <v>124</v>
      </c>
    </row>
    <row r="141" spans="1:65" s="2" customFormat="1" ht="36" customHeight="1">
      <c r="A141" s="32"/>
      <c r="B141" s="166"/>
      <c r="C141" s="167" t="s">
        <v>144</v>
      </c>
      <c r="D141" s="167" t="s">
        <v>127</v>
      </c>
      <c r="E141" s="168" t="s">
        <v>145</v>
      </c>
      <c r="F141" s="169" t="s">
        <v>146</v>
      </c>
      <c r="G141" s="170" t="s">
        <v>130</v>
      </c>
      <c r="H141" s="171">
        <v>60.42</v>
      </c>
      <c r="I141" s="172"/>
      <c r="J141" s="173">
        <f>ROUND(I141*H141,2)</f>
        <v>0</v>
      </c>
      <c r="K141" s="174"/>
      <c r="L141" s="33"/>
      <c r="M141" s="175" t="s">
        <v>1</v>
      </c>
      <c r="N141" s="176" t="s">
        <v>39</v>
      </c>
      <c r="O141" s="58"/>
      <c r="P141" s="177">
        <f>O141*H141</f>
        <v>0</v>
      </c>
      <c r="Q141" s="177">
        <v>1.47E-2</v>
      </c>
      <c r="R141" s="177">
        <f>Q141*H141</f>
        <v>0.88817400000000002</v>
      </c>
      <c r="S141" s="177">
        <v>0</v>
      </c>
      <c r="T141" s="178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79" t="s">
        <v>131</v>
      </c>
      <c r="AT141" s="179" t="s">
        <v>127</v>
      </c>
      <c r="AU141" s="179" t="s">
        <v>85</v>
      </c>
      <c r="AY141" s="17" t="s">
        <v>124</v>
      </c>
      <c r="BE141" s="180">
        <f>IF(N141="základná",J141,0)</f>
        <v>0</v>
      </c>
      <c r="BF141" s="180">
        <f>IF(N141="znížená",J141,0)</f>
        <v>0</v>
      </c>
      <c r="BG141" s="180">
        <f>IF(N141="zákl. prenesená",J141,0)</f>
        <v>0</v>
      </c>
      <c r="BH141" s="180">
        <f>IF(N141="zníž. prenesená",J141,0)</f>
        <v>0</v>
      </c>
      <c r="BI141" s="180">
        <f>IF(N141="nulová",J141,0)</f>
        <v>0</v>
      </c>
      <c r="BJ141" s="17" t="s">
        <v>85</v>
      </c>
      <c r="BK141" s="180">
        <f>ROUND(I141*H141,2)</f>
        <v>0</v>
      </c>
      <c r="BL141" s="17" t="s">
        <v>131</v>
      </c>
      <c r="BM141" s="179" t="s">
        <v>147</v>
      </c>
    </row>
    <row r="142" spans="1:65" s="14" customFormat="1" ht="11.25">
      <c r="B142" s="190"/>
      <c r="D142" s="182" t="s">
        <v>133</v>
      </c>
      <c r="E142" s="191" t="s">
        <v>1</v>
      </c>
      <c r="F142" s="192" t="s">
        <v>138</v>
      </c>
      <c r="H142" s="191" t="s">
        <v>1</v>
      </c>
      <c r="I142" s="193"/>
      <c r="L142" s="190"/>
      <c r="M142" s="194"/>
      <c r="N142" s="195"/>
      <c r="O142" s="195"/>
      <c r="P142" s="195"/>
      <c r="Q142" s="195"/>
      <c r="R142" s="195"/>
      <c r="S142" s="195"/>
      <c r="T142" s="196"/>
      <c r="AT142" s="191" t="s">
        <v>133</v>
      </c>
      <c r="AU142" s="191" t="s">
        <v>85</v>
      </c>
      <c r="AV142" s="14" t="s">
        <v>77</v>
      </c>
      <c r="AW142" s="14" t="s">
        <v>29</v>
      </c>
      <c r="AX142" s="14" t="s">
        <v>73</v>
      </c>
      <c r="AY142" s="191" t="s">
        <v>124</v>
      </c>
    </row>
    <row r="143" spans="1:65" s="13" customFormat="1" ht="11.25">
      <c r="B143" s="181"/>
      <c r="D143" s="182" t="s">
        <v>133</v>
      </c>
      <c r="E143" s="183" t="s">
        <v>1</v>
      </c>
      <c r="F143" s="184" t="s">
        <v>148</v>
      </c>
      <c r="H143" s="185">
        <v>60.42</v>
      </c>
      <c r="I143" s="186"/>
      <c r="L143" s="181"/>
      <c r="M143" s="187"/>
      <c r="N143" s="188"/>
      <c r="O143" s="188"/>
      <c r="P143" s="188"/>
      <c r="Q143" s="188"/>
      <c r="R143" s="188"/>
      <c r="S143" s="188"/>
      <c r="T143" s="189"/>
      <c r="AT143" s="183" t="s">
        <v>133</v>
      </c>
      <c r="AU143" s="183" t="s">
        <v>85</v>
      </c>
      <c r="AV143" s="13" t="s">
        <v>85</v>
      </c>
      <c r="AW143" s="13" t="s">
        <v>29</v>
      </c>
      <c r="AX143" s="13" t="s">
        <v>77</v>
      </c>
      <c r="AY143" s="183" t="s">
        <v>124</v>
      </c>
    </row>
    <row r="144" spans="1:65" s="2" customFormat="1" ht="16.5" customHeight="1">
      <c r="A144" s="32"/>
      <c r="B144" s="166"/>
      <c r="C144" s="167" t="s">
        <v>131</v>
      </c>
      <c r="D144" s="167" t="s">
        <v>127</v>
      </c>
      <c r="E144" s="168" t="s">
        <v>149</v>
      </c>
      <c r="F144" s="169" t="s">
        <v>150</v>
      </c>
      <c r="G144" s="170" t="s">
        <v>151</v>
      </c>
      <c r="H144" s="171">
        <v>135.6</v>
      </c>
      <c r="I144" s="172"/>
      <c r="J144" s="173">
        <f>ROUND(I144*H144,2)</f>
        <v>0</v>
      </c>
      <c r="K144" s="174"/>
      <c r="L144" s="33"/>
      <c r="M144" s="175" t="s">
        <v>1</v>
      </c>
      <c r="N144" s="176" t="s">
        <v>39</v>
      </c>
      <c r="O144" s="58"/>
      <c r="P144" s="177">
        <f>O144*H144</f>
        <v>0</v>
      </c>
      <c r="Q144" s="177">
        <v>1.89E-3</v>
      </c>
      <c r="R144" s="177">
        <f>Q144*H144</f>
        <v>0.25628400000000001</v>
      </c>
      <c r="S144" s="177">
        <v>0</v>
      </c>
      <c r="T144" s="178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79" t="s">
        <v>131</v>
      </c>
      <c r="AT144" s="179" t="s">
        <v>127</v>
      </c>
      <c r="AU144" s="179" t="s">
        <v>85</v>
      </c>
      <c r="AY144" s="17" t="s">
        <v>124</v>
      </c>
      <c r="BE144" s="180">
        <f>IF(N144="základná",J144,0)</f>
        <v>0</v>
      </c>
      <c r="BF144" s="180">
        <f>IF(N144="znížená",J144,0)</f>
        <v>0</v>
      </c>
      <c r="BG144" s="180">
        <f>IF(N144="zákl. prenesená",J144,0)</f>
        <v>0</v>
      </c>
      <c r="BH144" s="180">
        <f>IF(N144="zníž. prenesená",J144,0)</f>
        <v>0</v>
      </c>
      <c r="BI144" s="180">
        <f>IF(N144="nulová",J144,0)</f>
        <v>0</v>
      </c>
      <c r="BJ144" s="17" t="s">
        <v>85</v>
      </c>
      <c r="BK144" s="180">
        <f>ROUND(I144*H144,2)</f>
        <v>0</v>
      </c>
      <c r="BL144" s="17" t="s">
        <v>131</v>
      </c>
      <c r="BM144" s="179" t="s">
        <v>152</v>
      </c>
    </row>
    <row r="145" spans="1:65" s="13" customFormat="1" ht="11.25">
      <c r="B145" s="181"/>
      <c r="D145" s="182" t="s">
        <v>133</v>
      </c>
      <c r="E145" s="183" t="s">
        <v>1</v>
      </c>
      <c r="F145" s="184" t="s">
        <v>153</v>
      </c>
      <c r="H145" s="185">
        <v>117.6</v>
      </c>
      <c r="I145" s="186"/>
      <c r="L145" s="181"/>
      <c r="M145" s="187"/>
      <c r="N145" s="188"/>
      <c r="O145" s="188"/>
      <c r="P145" s="188"/>
      <c r="Q145" s="188"/>
      <c r="R145" s="188"/>
      <c r="S145" s="188"/>
      <c r="T145" s="189"/>
      <c r="AT145" s="183" t="s">
        <v>133</v>
      </c>
      <c r="AU145" s="183" t="s">
        <v>85</v>
      </c>
      <c r="AV145" s="13" t="s">
        <v>85</v>
      </c>
      <c r="AW145" s="13" t="s">
        <v>29</v>
      </c>
      <c r="AX145" s="13" t="s">
        <v>73</v>
      </c>
      <c r="AY145" s="183" t="s">
        <v>124</v>
      </c>
    </row>
    <row r="146" spans="1:65" s="13" customFormat="1" ht="11.25">
      <c r="B146" s="181"/>
      <c r="D146" s="182" t="s">
        <v>133</v>
      </c>
      <c r="E146" s="183" t="s">
        <v>1</v>
      </c>
      <c r="F146" s="184" t="s">
        <v>154</v>
      </c>
      <c r="H146" s="185">
        <v>18</v>
      </c>
      <c r="I146" s="186"/>
      <c r="L146" s="181"/>
      <c r="M146" s="187"/>
      <c r="N146" s="188"/>
      <c r="O146" s="188"/>
      <c r="P146" s="188"/>
      <c r="Q146" s="188"/>
      <c r="R146" s="188"/>
      <c r="S146" s="188"/>
      <c r="T146" s="189"/>
      <c r="AT146" s="183" t="s">
        <v>133</v>
      </c>
      <c r="AU146" s="183" t="s">
        <v>85</v>
      </c>
      <c r="AV146" s="13" t="s">
        <v>85</v>
      </c>
      <c r="AW146" s="13" t="s">
        <v>29</v>
      </c>
      <c r="AX146" s="13" t="s">
        <v>73</v>
      </c>
      <c r="AY146" s="183" t="s">
        <v>124</v>
      </c>
    </row>
    <row r="147" spans="1:65" s="15" customFormat="1" ht="11.25">
      <c r="B147" s="197"/>
      <c r="D147" s="182" t="s">
        <v>133</v>
      </c>
      <c r="E147" s="198" t="s">
        <v>1</v>
      </c>
      <c r="F147" s="199" t="s">
        <v>143</v>
      </c>
      <c r="H147" s="200">
        <v>135.6</v>
      </c>
      <c r="I147" s="201"/>
      <c r="L147" s="197"/>
      <c r="M147" s="202"/>
      <c r="N147" s="203"/>
      <c r="O147" s="203"/>
      <c r="P147" s="203"/>
      <c r="Q147" s="203"/>
      <c r="R147" s="203"/>
      <c r="S147" s="203"/>
      <c r="T147" s="204"/>
      <c r="AT147" s="198" t="s">
        <v>133</v>
      </c>
      <c r="AU147" s="198" t="s">
        <v>85</v>
      </c>
      <c r="AV147" s="15" t="s">
        <v>131</v>
      </c>
      <c r="AW147" s="15" t="s">
        <v>29</v>
      </c>
      <c r="AX147" s="15" t="s">
        <v>77</v>
      </c>
      <c r="AY147" s="198" t="s">
        <v>124</v>
      </c>
    </row>
    <row r="148" spans="1:65" s="2" customFormat="1" ht="24" customHeight="1">
      <c r="A148" s="32"/>
      <c r="B148" s="166"/>
      <c r="C148" s="167" t="s">
        <v>155</v>
      </c>
      <c r="D148" s="167" t="s">
        <v>127</v>
      </c>
      <c r="E148" s="168" t="s">
        <v>156</v>
      </c>
      <c r="F148" s="169" t="s">
        <v>157</v>
      </c>
      <c r="G148" s="170" t="s">
        <v>151</v>
      </c>
      <c r="H148" s="171">
        <v>135.6</v>
      </c>
      <c r="I148" s="172"/>
      <c r="J148" s="173">
        <f>ROUND(I148*H148,2)</f>
        <v>0</v>
      </c>
      <c r="K148" s="174"/>
      <c r="L148" s="33"/>
      <c r="M148" s="175" t="s">
        <v>1</v>
      </c>
      <c r="N148" s="176" t="s">
        <v>39</v>
      </c>
      <c r="O148" s="58"/>
      <c r="P148" s="177">
        <f>O148*H148</f>
        <v>0</v>
      </c>
      <c r="Q148" s="177">
        <v>1.91E-3</v>
      </c>
      <c r="R148" s="177">
        <f>Q148*H148</f>
        <v>0.258996</v>
      </c>
      <c r="S148" s="177">
        <v>0</v>
      </c>
      <c r="T148" s="178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79" t="s">
        <v>131</v>
      </c>
      <c r="AT148" s="179" t="s">
        <v>127</v>
      </c>
      <c r="AU148" s="179" t="s">
        <v>85</v>
      </c>
      <c r="AY148" s="17" t="s">
        <v>124</v>
      </c>
      <c r="BE148" s="180">
        <f>IF(N148="základná",J148,0)</f>
        <v>0</v>
      </c>
      <c r="BF148" s="180">
        <f>IF(N148="znížená",J148,0)</f>
        <v>0</v>
      </c>
      <c r="BG148" s="180">
        <f>IF(N148="zákl. prenesená",J148,0)</f>
        <v>0</v>
      </c>
      <c r="BH148" s="180">
        <f>IF(N148="zníž. prenesená",J148,0)</f>
        <v>0</v>
      </c>
      <c r="BI148" s="180">
        <f>IF(N148="nulová",J148,0)</f>
        <v>0</v>
      </c>
      <c r="BJ148" s="17" t="s">
        <v>85</v>
      </c>
      <c r="BK148" s="180">
        <f>ROUND(I148*H148,2)</f>
        <v>0</v>
      </c>
      <c r="BL148" s="17" t="s">
        <v>131</v>
      </c>
      <c r="BM148" s="179" t="s">
        <v>158</v>
      </c>
    </row>
    <row r="149" spans="1:65" s="12" customFormat="1" ht="22.9" customHeight="1">
      <c r="B149" s="153"/>
      <c r="D149" s="154" t="s">
        <v>72</v>
      </c>
      <c r="E149" s="164" t="s">
        <v>159</v>
      </c>
      <c r="F149" s="164" t="s">
        <v>160</v>
      </c>
      <c r="I149" s="156"/>
      <c r="J149" s="165">
        <f>BK149</f>
        <v>0</v>
      </c>
      <c r="L149" s="153"/>
      <c r="M149" s="158"/>
      <c r="N149" s="159"/>
      <c r="O149" s="159"/>
      <c r="P149" s="160">
        <f>SUM(P150:P176)</f>
        <v>0</v>
      </c>
      <c r="Q149" s="159"/>
      <c r="R149" s="160">
        <f>SUM(R150:R176)</f>
        <v>2.3400000000000001E-2</v>
      </c>
      <c r="S149" s="159"/>
      <c r="T149" s="161">
        <f>SUM(T150:T176)</f>
        <v>7.1717279999999999</v>
      </c>
      <c r="AR149" s="154" t="s">
        <v>77</v>
      </c>
      <c r="AT149" s="162" t="s">
        <v>72</v>
      </c>
      <c r="AU149" s="162" t="s">
        <v>77</v>
      </c>
      <c r="AY149" s="154" t="s">
        <v>124</v>
      </c>
      <c r="BK149" s="163">
        <f>SUM(BK150:BK176)</f>
        <v>0</v>
      </c>
    </row>
    <row r="150" spans="1:65" s="2" customFormat="1" ht="16.5" customHeight="1">
      <c r="A150" s="32"/>
      <c r="B150" s="166"/>
      <c r="C150" s="167" t="s">
        <v>125</v>
      </c>
      <c r="D150" s="167" t="s">
        <v>127</v>
      </c>
      <c r="E150" s="168" t="s">
        <v>161</v>
      </c>
      <c r="F150" s="169" t="s">
        <v>162</v>
      </c>
      <c r="G150" s="170" t="s">
        <v>130</v>
      </c>
      <c r="H150" s="171">
        <v>468</v>
      </c>
      <c r="I150" s="172"/>
      <c r="J150" s="173">
        <f>ROUND(I150*H150,2)</f>
        <v>0</v>
      </c>
      <c r="K150" s="174"/>
      <c r="L150" s="33"/>
      <c r="M150" s="175" t="s">
        <v>1</v>
      </c>
      <c r="N150" s="176" t="s">
        <v>39</v>
      </c>
      <c r="O150" s="58"/>
      <c r="P150" s="177">
        <f>O150*H150</f>
        <v>0</v>
      </c>
      <c r="Q150" s="177">
        <v>5.0000000000000002E-5</v>
      </c>
      <c r="R150" s="177">
        <f>Q150*H150</f>
        <v>2.3400000000000001E-2</v>
      </c>
      <c r="S150" s="177">
        <v>0</v>
      </c>
      <c r="T150" s="178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79" t="s">
        <v>131</v>
      </c>
      <c r="AT150" s="179" t="s">
        <v>127</v>
      </c>
      <c r="AU150" s="179" t="s">
        <v>85</v>
      </c>
      <c r="AY150" s="17" t="s">
        <v>124</v>
      </c>
      <c r="BE150" s="180">
        <f>IF(N150="základná",J150,0)</f>
        <v>0</v>
      </c>
      <c r="BF150" s="180">
        <f>IF(N150="znížená",J150,0)</f>
        <v>0</v>
      </c>
      <c r="BG150" s="180">
        <f>IF(N150="zákl. prenesená",J150,0)</f>
        <v>0</v>
      </c>
      <c r="BH150" s="180">
        <f>IF(N150="zníž. prenesená",J150,0)</f>
        <v>0</v>
      </c>
      <c r="BI150" s="180">
        <f>IF(N150="nulová",J150,0)</f>
        <v>0</v>
      </c>
      <c r="BJ150" s="17" t="s">
        <v>85</v>
      </c>
      <c r="BK150" s="180">
        <f>ROUND(I150*H150,2)</f>
        <v>0</v>
      </c>
      <c r="BL150" s="17" t="s">
        <v>131</v>
      </c>
      <c r="BM150" s="179" t="s">
        <v>163</v>
      </c>
    </row>
    <row r="151" spans="1:65" s="13" customFormat="1" ht="11.25">
      <c r="B151" s="181"/>
      <c r="D151" s="182" t="s">
        <v>133</v>
      </c>
      <c r="E151" s="183" t="s">
        <v>1</v>
      </c>
      <c r="F151" s="184" t="s">
        <v>164</v>
      </c>
      <c r="H151" s="185">
        <v>468</v>
      </c>
      <c r="I151" s="186"/>
      <c r="L151" s="181"/>
      <c r="M151" s="187"/>
      <c r="N151" s="188"/>
      <c r="O151" s="188"/>
      <c r="P151" s="188"/>
      <c r="Q151" s="188"/>
      <c r="R151" s="188"/>
      <c r="S151" s="188"/>
      <c r="T151" s="189"/>
      <c r="AT151" s="183" t="s">
        <v>133</v>
      </c>
      <c r="AU151" s="183" t="s">
        <v>85</v>
      </c>
      <c r="AV151" s="13" t="s">
        <v>85</v>
      </c>
      <c r="AW151" s="13" t="s">
        <v>29</v>
      </c>
      <c r="AX151" s="13" t="s">
        <v>77</v>
      </c>
      <c r="AY151" s="183" t="s">
        <v>124</v>
      </c>
    </row>
    <row r="152" spans="1:65" s="2" customFormat="1" ht="16.5" customHeight="1">
      <c r="A152" s="32"/>
      <c r="B152" s="166"/>
      <c r="C152" s="167" t="s">
        <v>165</v>
      </c>
      <c r="D152" s="167" t="s">
        <v>127</v>
      </c>
      <c r="E152" s="168" t="s">
        <v>166</v>
      </c>
      <c r="F152" s="169" t="s">
        <v>167</v>
      </c>
      <c r="G152" s="170" t="s">
        <v>151</v>
      </c>
      <c r="H152" s="171">
        <v>354</v>
      </c>
      <c r="I152" s="172"/>
      <c r="J152" s="173">
        <f>ROUND(I152*H152,2)</f>
        <v>0</v>
      </c>
      <c r="K152" s="174"/>
      <c r="L152" s="33"/>
      <c r="M152" s="175" t="s">
        <v>1</v>
      </c>
      <c r="N152" s="176" t="s">
        <v>39</v>
      </c>
      <c r="O152" s="58"/>
      <c r="P152" s="177">
        <f>O152*H152</f>
        <v>0</v>
      </c>
      <c r="Q152" s="177">
        <v>0</v>
      </c>
      <c r="R152" s="177">
        <f>Q152*H152</f>
        <v>0</v>
      </c>
      <c r="S152" s="177">
        <v>5.0000000000000001E-3</v>
      </c>
      <c r="T152" s="178">
        <f>S152*H152</f>
        <v>1.77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79" t="s">
        <v>131</v>
      </c>
      <c r="AT152" s="179" t="s">
        <v>127</v>
      </c>
      <c r="AU152" s="179" t="s">
        <v>85</v>
      </c>
      <c r="AY152" s="17" t="s">
        <v>124</v>
      </c>
      <c r="BE152" s="180">
        <f>IF(N152="základná",J152,0)</f>
        <v>0</v>
      </c>
      <c r="BF152" s="180">
        <f>IF(N152="znížená",J152,0)</f>
        <v>0</v>
      </c>
      <c r="BG152" s="180">
        <f>IF(N152="zákl. prenesená",J152,0)</f>
        <v>0</v>
      </c>
      <c r="BH152" s="180">
        <f>IF(N152="zníž. prenesená",J152,0)</f>
        <v>0</v>
      </c>
      <c r="BI152" s="180">
        <f>IF(N152="nulová",J152,0)</f>
        <v>0</v>
      </c>
      <c r="BJ152" s="17" t="s">
        <v>85</v>
      </c>
      <c r="BK152" s="180">
        <f>ROUND(I152*H152,2)</f>
        <v>0</v>
      </c>
      <c r="BL152" s="17" t="s">
        <v>131</v>
      </c>
      <c r="BM152" s="179" t="s">
        <v>168</v>
      </c>
    </row>
    <row r="153" spans="1:65" s="14" customFormat="1" ht="11.25">
      <c r="B153" s="190"/>
      <c r="D153" s="182" t="s">
        <v>133</v>
      </c>
      <c r="E153" s="191" t="s">
        <v>1</v>
      </c>
      <c r="F153" s="192" t="s">
        <v>169</v>
      </c>
      <c r="H153" s="191" t="s">
        <v>1</v>
      </c>
      <c r="I153" s="193"/>
      <c r="L153" s="190"/>
      <c r="M153" s="194"/>
      <c r="N153" s="195"/>
      <c r="O153" s="195"/>
      <c r="P153" s="195"/>
      <c r="Q153" s="195"/>
      <c r="R153" s="195"/>
      <c r="S153" s="195"/>
      <c r="T153" s="196"/>
      <c r="AT153" s="191" t="s">
        <v>133</v>
      </c>
      <c r="AU153" s="191" t="s">
        <v>85</v>
      </c>
      <c r="AV153" s="14" t="s">
        <v>77</v>
      </c>
      <c r="AW153" s="14" t="s">
        <v>29</v>
      </c>
      <c r="AX153" s="14" t="s">
        <v>73</v>
      </c>
      <c r="AY153" s="191" t="s">
        <v>124</v>
      </c>
    </row>
    <row r="154" spans="1:65" s="13" customFormat="1" ht="11.25">
      <c r="B154" s="181"/>
      <c r="D154" s="182" t="s">
        <v>133</v>
      </c>
      <c r="E154" s="183" t="s">
        <v>1</v>
      </c>
      <c r="F154" s="184" t="s">
        <v>170</v>
      </c>
      <c r="H154" s="185">
        <v>18</v>
      </c>
      <c r="I154" s="186"/>
      <c r="L154" s="181"/>
      <c r="M154" s="187"/>
      <c r="N154" s="188"/>
      <c r="O154" s="188"/>
      <c r="P154" s="188"/>
      <c r="Q154" s="188"/>
      <c r="R154" s="188"/>
      <c r="S154" s="188"/>
      <c r="T154" s="189"/>
      <c r="AT154" s="183" t="s">
        <v>133</v>
      </c>
      <c r="AU154" s="183" t="s">
        <v>85</v>
      </c>
      <c r="AV154" s="13" t="s">
        <v>85</v>
      </c>
      <c r="AW154" s="13" t="s">
        <v>29</v>
      </c>
      <c r="AX154" s="13" t="s">
        <v>73</v>
      </c>
      <c r="AY154" s="183" t="s">
        <v>124</v>
      </c>
    </row>
    <row r="155" spans="1:65" s="13" customFormat="1" ht="11.25">
      <c r="B155" s="181"/>
      <c r="D155" s="182" t="s">
        <v>133</v>
      </c>
      <c r="E155" s="183" t="s">
        <v>1</v>
      </c>
      <c r="F155" s="184" t="s">
        <v>171</v>
      </c>
      <c r="H155" s="185">
        <v>336</v>
      </c>
      <c r="I155" s="186"/>
      <c r="L155" s="181"/>
      <c r="M155" s="187"/>
      <c r="N155" s="188"/>
      <c r="O155" s="188"/>
      <c r="P155" s="188"/>
      <c r="Q155" s="188"/>
      <c r="R155" s="188"/>
      <c r="S155" s="188"/>
      <c r="T155" s="189"/>
      <c r="AT155" s="183" t="s">
        <v>133</v>
      </c>
      <c r="AU155" s="183" t="s">
        <v>85</v>
      </c>
      <c r="AV155" s="13" t="s">
        <v>85</v>
      </c>
      <c r="AW155" s="13" t="s">
        <v>29</v>
      </c>
      <c r="AX155" s="13" t="s">
        <v>73</v>
      </c>
      <c r="AY155" s="183" t="s">
        <v>124</v>
      </c>
    </row>
    <row r="156" spans="1:65" s="15" customFormat="1" ht="11.25">
      <c r="B156" s="197"/>
      <c r="D156" s="182" t="s">
        <v>133</v>
      </c>
      <c r="E156" s="198" t="s">
        <v>1</v>
      </c>
      <c r="F156" s="199" t="s">
        <v>143</v>
      </c>
      <c r="H156" s="200">
        <v>354</v>
      </c>
      <c r="I156" s="201"/>
      <c r="L156" s="197"/>
      <c r="M156" s="202"/>
      <c r="N156" s="203"/>
      <c r="O156" s="203"/>
      <c r="P156" s="203"/>
      <c r="Q156" s="203"/>
      <c r="R156" s="203"/>
      <c r="S156" s="203"/>
      <c r="T156" s="204"/>
      <c r="AT156" s="198" t="s">
        <v>133</v>
      </c>
      <c r="AU156" s="198" t="s">
        <v>85</v>
      </c>
      <c r="AV156" s="15" t="s">
        <v>131</v>
      </c>
      <c r="AW156" s="15" t="s">
        <v>29</v>
      </c>
      <c r="AX156" s="15" t="s">
        <v>77</v>
      </c>
      <c r="AY156" s="198" t="s">
        <v>124</v>
      </c>
    </row>
    <row r="157" spans="1:65" s="2" customFormat="1" ht="24" customHeight="1">
      <c r="A157" s="32"/>
      <c r="B157" s="166"/>
      <c r="C157" s="167" t="s">
        <v>172</v>
      </c>
      <c r="D157" s="167" t="s">
        <v>127</v>
      </c>
      <c r="E157" s="168" t="s">
        <v>173</v>
      </c>
      <c r="F157" s="169" t="s">
        <v>174</v>
      </c>
      <c r="G157" s="170" t="s">
        <v>130</v>
      </c>
      <c r="H157" s="171">
        <v>13.56</v>
      </c>
      <c r="I157" s="172"/>
      <c r="J157" s="173">
        <f>ROUND(I157*H157,2)</f>
        <v>0</v>
      </c>
      <c r="K157" s="174"/>
      <c r="L157" s="33"/>
      <c r="M157" s="175" t="s">
        <v>1</v>
      </c>
      <c r="N157" s="176" t="s">
        <v>39</v>
      </c>
      <c r="O157" s="58"/>
      <c r="P157" s="177">
        <f>O157*H157</f>
        <v>0</v>
      </c>
      <c r="Q157" s="177">
        <v>0</v>
      </c>
      <c r="R157" s="177">
        <f>Q157*H157</f>
        <v>0</v>
      </c>
      <c r="S157" s="177">
        <v>4.5999999999999999E-2</v>
      </c>
      <c r="T157" s="178">
        <f>S157*H157</f>
        <v>0.62375999999999998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79" t="s">
        <v>131</v>
      </c>
      <c r="AT157" s="179" t="s">
        <v>127</v>
      </c>
      <c r="AU157" s="179" t="s">
        <v>85</v>
      </c>
      <c r="AY157" s="17" t="s">
        <v>124</v>
      </c>
      <c r="BE157" s="180">
        <f>IF(N157="základná",J157,0)</f>
        <v>0</v>
      </c>
      <c r="BF157" s="180">
        <f>IF(N157="znížená",J157,0)</f>
        <v>0</v>
      </c>
      <c r="BG157" s="180">
        <f>IF(N157="zákl. prenesená",J157,0)</f>
        <v>0</v>
      </c>
      <c r="BH157" s="180">
        <f>IF(N157="zníž. prenesená",J157,0)</f>
        <v>0</v>
      </c>
      <c r="BI157" s="180">
        <f>IF(N157="nulová",J157,0)</f>
        <v>0</v>
      </c>
      <c r="BJ157" s="17" t="s">
        <v>85</v>
      </c>
      <c r="BK157" s="180">
        <f>ROUND(I157*H157,2)</f>
        <v>0</v>
      </c>
      <c r="BL157" s="17" t="s">
        <v>131</v>
      </c>
      <c r="BM157" s="179" t="s">
        <v>175</v>
      </c>
    </row>
    <row r="158" spans="1:65" s="14" customFormat="1" ht="11.25">
      <c r="B158" s="190"/>
      <c r="D158" s="182" t="s">
        <v>133</v>
      </c>
      <c r="E158" s="191" t="s">
        <v>1</v>
      </c>
      <c r="F158" s="192" t="s">
        <v>138</v>
      </c>
      <c r="H158" s="191" t="s">
        <v>1</v>
      </c>
      <c r="I158" s="193"/>
      <c r="L158" s="190"/>
      <c r="M158" s="194"/>
      <c r="N158" s="195"/>
      <c r="O158" s="195"/>
      <c r="P158" s="195"/>
      <c r="Q158" s="195"/>
      <c r="R158" s="195"/>
      <c r="S158" s="195"/>
      <c r="T158" s="196"/>
      <c r="AT158" s="191" t="s">
        <v>133</v>
      </c>
      <c r="AU158" s="191" t="s">
        <v>85</v>
      </c>
      <c r="AV158" s="14" t="s">
        <v>77</v>
      </c>
      <c r="AW158" s="14" t="s">
        <v>29</v>
      </c>
      <c r="AX158" s="14" t="s">
        <v>73</v>
      </c>
      <c r="AY158" s="191" t="s">
        <v>124</v>
      </c>
    </row>
    <row r="159" spans="1:65" s="13" customFormat="1" ht="11.25">
      <c r="B159" s="181"/>
      <c r="D159" s="182" t="s">
        <v>133</v>
      </c>
      <c r="E159" s="183" t="s">
        <v>1</v>
      </c>
      <c r="F159" s="184" t="s">
        <v>141</v>
      </c>
      <c r="H159" s="185">
        <v>11.76</v>
      </c>
      <c r="I159" s="186"/>
      <c r="L159" s="181"/>
      <c r="M159" s="187"/>
      <c r="N159" s="188"/>
      <c r="O159" s="188"/>
      <c r="P159" s="188"/>
      <c r="Q159" s="188"/>
      <c r="R159" s="188"/>
      <c r="S159" s="188"/>
      <c r="T159" s="189"/>
      <c r="AT159" s="183" t="s">
        <v>133</v>
      </c>
      <c r="AU159" s="183" t="s">
        <v>85</v>
      </c>
      <c r="AV159" s="13" t="s">
        <v>85</v>
      </c>
      <c r="AW159" s="13" t="s">
        <v>29</v>
      </c>
      <c r="AX159" s="13" t="s">
        <v>73</v>
      </c>
      <c r="AY159" s="183" t="s">
        <v>124</v>
      </c>
    </row>
    <row r="160" spans="1:65" s="13" customFormat="1" ht="11.25">
      <c r="B160" s="181"/>
      <c r="D160" s="182" t="s">
        <v>133</v>
      </c>
      <c r="E160" s="183" t="s">
        <v>1</v>
      </c>
      <c r="F160" s="184" t="s">
        <v>176</v>
      </c>
      <c r="H160" s="185">
        <v>1.8</v>
      </c>
      <c r="I160" s="186"/>
      <c r="L160" s="181"/>
      <c r="M160" s="187"/>
      <c r="N160" s="188"/>
      <c r="O160" s="188"/>
      <c r="P160" s="188"/>
      <c r="Q160" s="188"/>
      <c r="R160" s="188"/>
      <c r="S160" s="188"/>
      <c r="T160" s="189"/>
      <c r="AT160" s="183" t="s">
        <v>133</v>
      </c>
      <c r="AU160" s="183" t="s">
        <v>85</v>
      </c>
      <c r="AV160" s="13" t="s">
        <v>85</v>
      </c>
      <c r="AW160" s="13" t="s">
        <v>29</v>
      </c>
      <c r="AX160" s="13" t="s">
        <v>73</v>
      </c>
      <c r="AY160" s="183" t="s">
        <v>124</v>
      </c>
    </row>
    <row r="161" spans="1:65" s="15" customFormat="1" ht="11.25">
      <c r="B161" s="197"/>
      <c r="D161" s="182" t="s">
        <v>133</v>
      </c>
      <c r="E161" s="198" t="s">
        <v>1</v>
      </c>
      <c r="F161" s="199" t="s">
        <v>143</v>
      </c>
      <c r="H161" s="200">
        <v>13.56</v>
      </c>
      <c r="I161" s="201"/>
      <c r="L161" s="197"/>
      <c r="M161" s="202"/>
      <c r="N161" s="203"/>
      <c r="O161" s="203"/>
      <c r="P161" s="203"/>
      <c r="Q161" s="203"/>
      <c r="R161" s="203"/>
      <c r="S161" s="203"/>
      <c r="T161" s="204"/>
      <c r="AT161" s="198" t="s">
        <v>133</v>
      </c>
      <c r="AU161" s="198" t="s">
        <v>85</v>
      </c>
      <c r="AV161" s="15" t="s">
        <v>131</v>
      </c>
      <c r="AW161" s="15" t="s">
        <v>29</v>
      </c>
      <c r="AX161" s="15" t="s">
        <v>77</v>
      </c>
      <c r="AY161" s="198" t="s">
        <v>124</v>
      </c>
    </row>
    <row r="162" spans="1:65" s="2" customFormat="1" ht="24" customHeight="1">
      <c r="A162" s="32"/>
      <c r="B162" s="166"/>
      <c r="C162" s="167" t="s">
        <v>159</v>
      </c>
      <c r="D162" s="167" t="s">
        <v>127</v>
      </c>
      <c r="E162" s="168" t="s">
        <v>177</v>
      </c>
      <c r="F162" s="169" t="s">
        <v>178</v>
      </c>
      <c r="G162" s="170" t="s">
        <v>130</v>
      </c>
      <c r="H162" s="171">
        <v>28.271999999999998</v>
      </c>
      <c r="I162" s="172"/>
      <c r="J162" s="173">
        <f>ROUND(I162*H162,2)</f>
        <v>0</v>
      </c>
      <c r="K162" s="174"/>
      <c r="L162" s="33"/>
      <c r="M162" s="175" t="s">
        <v>1</v>
      </c>
      <c r="N162" s="176" t="s">
        <v>39</v>
      </c>
      <c r="O162" s="58"/>
      <c r="P162" s="177">
        <f>O162*H162</f>
        <v>0</v>
      </c>
      <c r="Q162" s="177">
        <v>0</v>
      </c>
      <c r="R162" s="177">
        <f>Q162*H162</f>
        <v>0</v>
      </c>
      <c r="S162" s="177">
        <v>0.16900000000000001</v>
      </c>
      <c r="T162" s="178">
        <f>S162*H162</f>
        <v>4.7779680000000004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79" t="s">
        <v>131</v>
      </c>
      <c r="AT162" s="179" t="s">
        <v>127</v>
      </c>
      <c r="AU162" s="179" t="s">
        <v>85</v>
      </c>
      <c r="AY162" s="17" t="s">
        <v>124</v>
      </c>
      <c r="BE162" s="180">
        <f>IF(N162="základná",J162,0)</f>
        <v>0</v>
      </c>
      <c r="BF162" s="180">
        <f>IF(N162="znížená",J162,0)</f>
        <v>0</v>
      </c>
      <c r="BG162" s="180">
        <f>IF(N162="zákl. prenesená",J162,0)</f>
        <v>0</v>
      </c>
      <c r="BH162" s="180">
        <f>IF(N162="zníž. prenesená",J162,0)</f>
        <v>0</v>
      </c>
      <c r="BI162" s="180">
        <f>IF(N162="nulová",J162,0)</f>
        <v>0</v>
      </c>
      <c r="BJ162" s="17" t="s">
        <v>85</v>
      </c>
      <c r="BK162" s="180">
        <f>ROUND(I162*H162,2)</f>
        <v>0</v>
      </c>
      <c r="BL162" s="17" t="s">
        <v>131</v>
      </c>
      <c r="BM162" s="179" t="s">
        <v>179</v>
      </c>
    </row>
    <row r="163" spans="1:65" s="14" customFormat="1" ht="11.25">
      <c r="B163" s="190"/>
      <c r="D163" s="182" t="s">
        <v>133</v>
      </c>
      <c r="E163" s="191" t="s">
        <v>1</v>
      </c>
      <c r="F163" s="192" t="s">
        <v>180</v>
      </c>
      <c r="H163" s="191" t="s">
        <v>1</v>
      </c>
      <c r="I163" s="193"/>
      <c r="L163" s="190"/>
      <c r="M163" s="194"/>
      <c r="N163" s="195"/>
      <c r="O163" s="195"/>
      <c r="P163" s="195"/>
      <c r="Q163" s="195"/>
      <c r="R163" s="195"/>
      <c r="S163" s="195"/>
      <c r="T163" s="196"/>
      <c r="AT163" s="191" t="s">
        <v>133</v>
      </c>
      <c r="AU163" s="191" t="s">
        <v>85</v>
      </c>
      <c r="AV163" s="14" t="s">
        <v>77</v>
      </c>
      <c r="AW163" s="14" t="s">
        <v>29</v>
      </c>
      <c r="AX163" s="14" t="s">
        <v>73</v>
      </c>
      <c r="AY163" s="191" t="s">
        <v>124</v>
      </c>
    </row>
    <row r="164" spans="1:65" s="13" customFormat="1" ht="11.25">
      <c r="B164" s="181"/>
      <c r="D164" s="182" t="s">
        <v>133</v>
      </c>
      <c r="E164" s="183" t="s">
        <v>1</v>
      </c>
      <c r="F164" s="184" t="s">
        <v>181</v>
      </c>
      <c r="H164" s="185">
        <v>2.7360000000000002</v>
      </c>
      <c r="I164" s="186"/>
      <c r="L164" s="181"/>
      <c r="M164" s="187"/>
      <c r="N164" s="188"/>
      <c r="O164" s="188"/>
      <c r="P164" s="188"/>
      <c r="Q164" s="188"/>
      <c r="R164" s="188"/>
      <c r="S164" s="188"/>
      <c r="T164" s="189"/>
      <c r="AT164" s="183" t="s">
        <v>133</v>
      </c>
      <c r="AU164" s="183" t="s">
        <v>85</v>
      </c>
      <c r="AV164" s="13" t="s">
        <v>85</v>
      </c>
      <c r="AW164" s="13" t="s">
        <v>29</v>
      </c>
      <c r="AX164" s="13" t="s">
        <v>73</v>
      </c>
      <c r="AY164" s="183" t="s">
        <v>124</v>
      </c>
    </row>
    <row r="165" spans="1:65" s="13" customFormat="1" ht="11.25">
      <c r="B165" s="181"/>
      <c r="D165" s="182" t="s">
        <v>133</v>
      </c>
      <c r="E165" s="183" t="s">
        <v>1</v>
      </c>
      <c r="F165" s="184" t="s">
        <v>182</v>
      </c>
      <c r="H165" s="185">
        <v>25.536000000000001</v>
      </c>
      <c r="I165" s="186"/>
      <c r="L165" s="181"/>
      <c r="M165" s="187"/>
      <c r="N165" s="188"/>
      <c r="O165" s="188"/>
      <c r="P165" s="188"/>
      <c r="Q165" s="188"/>
      <c r="R165" s="188"/>
      <c r="S165" s="188"/>
      <c r="T165" s="189"/>
      <c r="AT165" s="183" t="s">
        <v>133</v>
      </c>
      <c r="AU165" s="183" t="s">
        <v>85</v>
      </c>
      <c r="AV165" s="13" t="s">
        <v>85</v>
      </c>
      <c r="AW165" s="13" t="s">
        <v>29</v>
      </c>
      <c r="AX165" s="13" t="s">
        <v>73</v>
      </c>
      <c r="AY165" s="183" t="s">
        <v>124</v>
      </c>
    </row>
    <row r="166" spans="1:65" s="15" customFormat="1" ht="11.25">
      <c r="B166" s="197"/>
      <c r="D166" s="182" t="s">
        <v>133</v>
      </c>
      <c r="E166" s="198" t="s">
        <v>1</v>
      </c>
      <c r="F166" s="199" t="s">
        <v>143</v>
      </c>
      <c r="H166" s="200">
        <v>28.272000000000002</v>
      </c>
      <c r="I166" s="201"/>
      <c r="L166" s="197"/>
      <c r="M166" s="202"/>
      <c r="N166" s="203"/>
      <c r="O166" s="203"/>
      <c r="P166" s="203"/>
      <c r="Q166" s="203"/>
      <c r="R166" s="203"/>
      <c r="S166" s="203"/>
      <c r="T166" s="204"/>
      <c r="AT166" s="198" t="s">
        <v>133</v>
      </c>
      <c r="AU166" s="198" t="s">
        <v>85</v>
      </c>
      <c r="AV166" s="15" t="s">
        <v>131</v>
      </c>
      <c r="AW166" s="15" t="s">
        <v>29</v>
      </c>
      <c r="AX166" s="15" t="s">
        <v>77</v>
      </c>
      <c r="AY166" s="198" t="s">
        <v>124</v>
      </c>
    </row>
    <row r="167" spans="1:65" s="2" customFormat="1" ht="24" customHeight="1">
      <c r="A167" s="32"/>
      <c r="B167" s="166"/>
      <c r="C167" s="167" t="s">
        <v>183</v>
      </c>
      <c r="D167" s="167" t="s">
        <v>127</v>
      </c>
      <c r="E167" s="168" t="s">
        <v>184</v>
      </c>
      <c r="F167" s="169" t="s">
        <v>185</v>
      </c>
      <c r="G167" s="170" t="s">
        <v>186</v>
      </c>
      <c r="H167" s="171">
        <v>9.6720000000000006</v>
      </c>
      <c r="I167" s="172"/>
      <c r="J167" s="173">
        <f>ROUND(I167*H167,2)</f>
        <v>0</v>
      </c>
      <c r="K167" s="174"/>
      <c r="L167" s="33"/>
      <c r="M167" s="175" t="s">
        <v>1</v>
      </c>
      <c r="N167" s="176" t="s">
        <v>39</v>
      </c>
      <c r="O167" s="58"/>
      <c r="P167" s="177">
        <f>O167*H167</f>
        <v>0</v>
      </c>
      <c r="Q167" s="177">
        <v>0</v>
      </c>
      <c r="R167" s="177">
        <f>Q167*H167</f>
        <v>0</v>
      </c>
      <c r="S167" s="177">
        <v>0</v>
      </c>
      <c r="T167" s="178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79" t="s">
        <v>131</v>
      </c>
      <c r="AT167" s="179" t="s">
        <v>127</v>
      </c>
      <c r="AU167" s="179" t="s">
        <v>85</v>
      </c>
      <c r="AY167" s="17" t="s">
        <v>124</v>
      </c>
      <c r="BE167" s="180">
        <f>IF(N167="základná",J167,0)</f>
        <v>0</v>
      </c>
      <c r="BF167" s="180">
        <f>IF(N167="znížená",J167,0)</f>
        <v>0</v>
      </c>
      <c r="BG167" s="180">
        <f>IF(N167="zákl. prenesená",J167,0)</f>
        <v>0</v>
      </c>
      <c r="BH167" s="180">
        <f>IF(N167="zníž. prenesená",J167,0)</f>
        <v>0</v>
      </c>
      <c r="BI167" s="180">
        <f>IF(N167="nulová",J167,0)</f>
        <v>0</v>
      </c>
      <c r="BJ167" s="17" t="s">
        <v>85</v>
      </c>
      <c r="BK167" s="180">
        <f>ROUND(I167*H167,2)</f>
        <v>0</v>
      </c>
      <c r="BL167" s="17" t="s">
        <v>131</v>
      </c>
      <c r="BM167" s="179" t="s">
        <v>187</v>
      </c>
    </row>
    <row r="168" spans="1:65" s="2" customFormat="1" ht="24" customHeight="1">
      <c r="A168" s="32"/>
      <c r="B168" s="166"/>
      <c r="C168" s="167" t="s">
        <v>188</v>
      </c>
      <c r="D168" s="167" t="s">
        <v>127</v>
      </c>
      <c r="E168" s="168" t="s">
        <v>189</v>
      </c>
      <c r="F168" s="169" t="s">
        <v>190</v>
      </c>
      <c r="G168" s="170" t="s">
        <v>186</v>
      </c>
      <c r="H168" s="171">
        <v>28.702000000000002</v>
      </c>
      <c r="I168" s="172"/>
      <c r="J168" s="173">
        <f>ROUND(I168*H168,2)</f>
        <v>0</v>
      </c>
      <c r="K168" s="174"/>
      <c r="L168" s="33"/>
      <c r="M168" s="175" t="s">
        <v>1</v>
      </c>
      <c r="N168" s="176" t="s">
        <v>39</v>
      </c>
      <c r="O168" s="58"/>
      <c r="P168" s="177">
        <f>O168*H168</f>
        <v>0</v>
      </c>
      <c r="Q168" s="177">
        <v>0</v>
      </c>
      <c r="R168" s="177">
        <f>Q168*H168</f>
        <v>0</v>
      </c>
      <c r="S168" s="177">
        <v>0</v>
      </c>
      <c r="T168" s="178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79" t="s">
        <v>131</v>
      </c>
      <c r="AT168" s="179" t="s">
        <v>127</v>
      </c>
      <c r="AU168" s="179" t="s">
        <v>85</v>
      </c>
      <c r="AY168" s="17" t="s">
        <v>124</v>
      </c>
      <c r="BE168" s="180">
        <f>IF(N168="základná",J168,0)</f>
        <v>0</v>
      </c>
      <c r="BF168" s="180">
        <f>IF(N168="znížená",J168,0)</f>
        <v>0</v>
      </c>
      <c r="BG168" s="180">
        <f>IF(N168="zákl. prenesená",J168,0)</f>
        <v>0</v>
      </c>
      <c r="BH168" s="180">
        <f>IF(N168="zníž. prenesená",J168,0)</f>
        <v>0</v>
      </c>
      <c r="BI168" s="180">
        <f>IF(N168="nulová",J168,0)</f>
        <v>0</v>
      </c>
      <c r="BJ168" s="17" t="s">
        <v>85</v>
      </c>
      <c r="BK168" s="180">
        <f>ROUND(I168*H168,2)</f>
        <v>0</v>
      </c>
      <c r="BL168" s="17" t="s">
        <v>131</v>
      </c>
      <c r="BM168" s="179" t="s">
        <v>191</v>
      </c>
    </row>
    <row r="169" spans="1:65" s="13" customFormat="1" ht="11.25">
      <c r="B169" s="181"/>
      <c r="D169" s="182" t="s">
        <v>133</v>
      </c>
      <c r="E169" s="183" t="s">
        <v>1</v>
      </c>
      <c r="F169" s="184" t="s">
        <v>192</v>
      </c>
      <c r="H169" s="185">
        <v>28.702000000000002</v>
      </c>
      <c r="I169" s="186"/>
      <c r="L169" s="181"/>
      <c r="M169" s="187"/>
      <c r="N169" s="188"/>
      <c r="O169" s="188"/>
      <c r="P169" s="188"/>
      <c r="Q169" s="188"/>
      <c r="R169" s="188"/>
      <c r="S169" s="188"/>
      <c r="T169" s="189"/>
      <c r="AT169" s="183" t="s">
        <v>133</v>
      </c>
      <c r="AU169" s="183" t="s">
        <v>85</v>
      </c>
      <c r="AV169" s="13" t="s">
        <v>85</v>
      </c>
      <c r="AW169" s="13" t="s">
        <v>29</v>
      </c>
      <c r="AX169" s="13" t="s">
        <v>77</v>
      </c>
      <c r="AY169" s="183" t="s">
        <v>124</v>
      </c>
    </row>
    <row r="170" spans="1:65" s="2" customFormat="1" ht="16.5" customHeight="1">
      <c r="A170" s="32"/>
      <c r="B170" s="166"/>
      <c r="C170" s="167" t="s">
        <v>193</v>
      </c>
      <c r="D170" s="167" t="s">
        <v>127</v>
      </c>
      <c r="E170" s="168" t="s">
        <v>194</v>
      </c>
      <c r="F170" s="169" t="s">
        <v>195</v>
      </c>
      <c r="G170" s="170" t="s">
        <v>186</v>
      </c>
      <c r="H170" s="171">
        <v>9.6720000000000006</v>
      </c>
      <c r="I170" s="172"/>
      <c r="J170" s="173">
        <f>ROUND(I170*H170,2)</f>
        <v>0</v>
      </c>
      <c r="K170" s="174"/>
      <c r="L170" s="33"/>
      <c r="M170" s="175" t="s">
        <v>1</v>
      </c>
      <c r="N170" s="176" t="s">
        <v>39</v>
      </c>
      <c r="O170" s="58"/>
      <c r="P170" s="177">
        <f>O170*H170</f>
        <v>0</v>
      </c>
      <c r="Q170" s="177">
        <v>0</v>
      </c>
      <c r="R170" s="177">
        <f>Q170*H170</f>
        <v>0</v>
      </c>
      <c r="S170" s="177">
        <v>0</v>
      </c>
      <c r="T170" s="178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79" t="s">
        <v>131</v>
      </c>
      <c r="AT170" s="179" t="s">
        <v>127</v>
      </c>
      <c r="AU170" s="179" t="s">
        <v>85</v>
      </c>
      <c r="AY170" s="17" t="s">
        <v>124</v>
      </c>
      <c r="BE170" s="180">
        <f>IF(N170="základná",J170,0)</f>
        <v>0</v>
      </c>
      <c r="BF170" s="180">
        <f>IF(N170="znížená",J170,0)</f>
        <v>0</v>
      </c>
      <c r="BG170" s="180">
        <f>IF(N170="zákl. prenesená",J170,0)</f>
        <v>0</v>
      </c>
      <c r="BH170" s="180">
        <f>IF(N170="zníž. prenesená",J170,0)</f>
        <v>0</v>
      </c>
      <c r="BI170" s="180">
        <f>IF(N170="nulová",J170,0)</f>
        <v>0</v>
      </c>
      <c r="BJ170" s="17" t="s">
        <v>85</v>
      </c>
      <c r="BK170" s="180">
        <f>ROUND(I170*H170,2)</f>
        <v>0</v>
      </c>
      <c r="BL170" s="17" t="s">
        <v>131</v>
      </c>
      <c r="BM170" s="179" t="s">
        <v>196</v>
      </c>
    </row>
    <row r="171" spans="1:65" s="2" customFormat="1" ht="24" customHeight="1">
      <c r="A171" s="32"/>
      <c r="B171" s="166"/>
      <c r="C171" s="167" t="s">
        <v>197</v>
      </c>
      <c r="D171" s="167" t="s">
        <v>127</v>
      </c>
      <c r="E171" s="168" t="s">
        <v>198</v>
      </c>
      <c r="F171" s="169" t="s">
        <v>199</v>
      </c>
      <c r="G171" s="170" t="s">
        <v>186</v>
      </c>
      <c r="H171" s="171">
        <v>96.72</v>
      </c>
      <c r="I171" s="172"/>
      <c r="J171" s="173">
        <f>ROUND(I171*H171,2)</f>
        <v>0</v>
      </c>
      <c r="K171" s="174"/>
      <c r="L171" s="33"/>
      <c r="M171" s="175" t="s">
        <v>1</v>
      </c>
      <c r="N171" s="176" t="s">
        <v>39</v>
      </c>
      <c r="O171" s="58"/>
      <c r="P171" s="177">
        <f>O171*H171</f>
        <v>0</v>
      </c>
      <c r="Q171" s="177">
        <v>0</v>
      </c>
      <c r="R171" s="177">
        <f>Q171*H171</f>
        <v>0</v>
      </c>
      <c r="S171" s="177">
        <v>0</v>
      </c>
      <c r="T171" s="178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79" t="s">
        <v>131</v>
      </c>
      <c r="AT171" s="179" t="s">
        <v>127</v>
      </c>
      <c r="AU171" s="179" t="s">
        <v>85</v>
      </c>
      <c r="AY171" s="17" t="s">
        <v>124</v>
      </c>
      <c r="BE171" s="180">
        <f>IF(N171="základná",J171,0)</f>
        <v>0</v>
      </c>
      <c r="BF171" s="180">
        <f>IF(N171="znížená",J171,0)</f>
        <v>0</v>
      </c>
      <c r="BG171" s="180">
        <f>IF(N171="zákl. prenesená",J171,0)</f>
        <v>0</v>
      </c>
      <c r="BH171" s="180">
        <f>IF(N171="zníž. prenesená",J171,0)</f>
        <v>0</v>
      </c>
      <c r="BI171" s="180">
        <f>IF(N171="nulová",J171,0)</f>
        <v>0</v>
      </c>
      <c r="BJ171" s="17" t="s">
        <v>85</v>
      </c>
      <c r="BK171" s="180">
        <f>ROUND(I171*H171,2)</f>
        <v>0</v>
      </c>
      <c r="BL171" s="17" t="s">
        <v>131</v>
      </c>
      <c r="BM171" s="179" t="s">
        <v>200</v>
      </c>
    </row>
    <row r="172" spans="1:65" s="13" customFormat="1" ht="11.25">
      <c r="B172" s="181"/>
      <c r="D172" s="182" t="s">
        <v>133</v>
      </c>
      <c r="E172" s="183" t="s">
        <v>1</v>
      </c>
      <c r="F172" s="184" t="s">
        <v>201</v>
      </c>
      <c r="H172" s="185">
        <v>96.72</v>
      </c>
      <c r="I172" s="186"/>
      <c r="L172" s="181"/>
      <c r="M172" s="187"/>
      <c r="N172" s="188"/>
      <c r="O172" s="188"/>
      <c r="P172" s="188"/>
      <c r="Q172" s="188"/>
      <c r="R172" s="188"/>
      <c r="S172" s="188"/>
      <c r="T172" s="189"/>
      <c r="AT172" s="183" t="s">
        <v>133</v>
      </c>
      <c r="AU172" s="183" t="s">
        <v>85</v>
      </c>
      <c r="AV172" s="13" t="s">
        <v>85</v>
      </c>
      <c r="AW172" s="13" t="s">
        <v>29</v>
      </c>
      <c r="AX172" s="13" t="s">
        <v>77</v>
      </c>
      <c r="AY172" s="183" t="s">
        <v>124</v>
      </c>
    </row>
    <row r="173" spans="1:65" s="2" customFormat="1" ht="24" customHeight="1">
      <c r="A173" s="32"/>
      <c r="B173" s="166"/>
      <c r="C173" s="167" t="s">
        <v>202</v>
      </c>
      <c r="D173" s="167" t="s">
        <v>127</v>
      </c>
      <c r="E173" s="168" t="s">
        <v>203</v>
      </c>
      <c r="F173" s="169" t="s">
        <v>204</v>
      </c>
      <c r="G173" s="170" t="s">
        <v>186</v>
      </c>
      <c r="H173" s="171">
        <v>9.6720000000000006</v>
      </c>
      <c r="I173" s="172"/>
      <c r="J173" s="173">
        <f>ROUND(I173*H173,2)</f>
        <v>0</v>
      </c>
      <c r="K173" s="174"/>
      <c r="L173" s="33"/>
      <c r="M173" s="175" t="s">
        <v>1</v>
      </c>
      <c r="N173" s="176" t="s">
        <v>39</v>
      </c>
      <c r="O173" s="58"/>
      <c r="P173" s="177">
        <f>O173*H173</f>
        <v>0</v>
      </c>
      <c r="Q173" s="177">
        <v>0</v>
      </c>
      <c r="R173" s="177">
        <f>Q173*H173</f>
        <v>0</v>
      </c>
      <c r="S173" s="177">
        <v>0</v>
      </c>
      <c r="T173" s="178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79" t="s">
        <v>131</v>
      </c>
      <c r="AT173" s="179" t="s">
        <v>127</v>
      </c>
      <c r="AU173" s="179" t="s">
        <v>85</v>
      </c>
      <c r="AY173" s="17" t="s">
        <v>124</v>
      </c>
      <c r="BE173" s="180">
        <f>IF(N173="základná",J173,0)</f>
        <v>0</v>
      </c>
      <c r="BF173" s="180">
        <f>IF(N173="znížená",J173,0)</f>
        <v>0</v>
      </c>
      <c r="BG173" s="180">
        <f>IF(N173="zákl. prenesená",J173,0)</f>
        <v>0</v>
      </c>
      <c r="BH173" s="180">
        <f>IF(N173="zníž. prenesená",J173,0)</f>
        <v>0</v>
      </c>
      <c r="BI173" s="180">
        <f>IF(N173="nulová",J173,0)</f>
        <v>0</v>
      </c>
      <c r="BJ173" s="17" t="s">
        <v>85</v>
      </c>
      <c r="BK173" s="180">
        <f>ROUND(I173*H173,2)</f>
        <v>0</v>
      </c>
      <c r="BL173" s="17" t="s">
        <v>131</v>
      </c>
      <c r="BM173" s="179" t="s">
        <v>205</v>
      </c>
    </row>
    <row r="174" spans="1:65" s="2" customFormat="1" ht="24" customHeight="1">
      <c r="A174" s="32"/>
      <c r="B174" s="166"/>
      <c r="C174" s="167" t="s">
        <v>206</v>
      </c>
      <c r="D174" s="167" t="s">
        <v>127</v>
      </c>
      <c r="E174" s="168" t="s">
        <v>207</v>
      </c>
      <c r="F174" s="169" t="s">
        <v>208</v>
      </c>
      <c r="G174" s="170" t="s">
        <v>186</v>
      </c>
      <c r="H174" s="171">
        <v>48.36</v>
      </c>
      <c r="I174" s="172"/>
      <c r="J174" s="173">
        <f>ROUND(I174*H174,2)</f>
        <v>0</v>
      </c>
      <c r="K174" s="174"/>
      <c r="L174" s="33"/>
      <c r="M174" s="175" t="s">
        <v>1</v>
      </c>
      <c r="N174" s="176" t="s">
        <v>39</v>
      </c>
      <c r="O174" s="58"/>
      <c r="P174" s="177">
        <f>O174*H174</f>
        <v>0</v>
      </c>
      <c r="Q174" s="177">
        <v>0</v>
      </c>
      <c r="R174" s="177">
        <f>Q174*H174</f>
        <v>0</v>
      </c>
      <c r="S174" s="177">
        <v>0</v>
      </c>
      <c r="T174" s="178">
        <f>S174*H174</f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79" t="s">
        <v>131</v>
      </c>
      <c r="AT174" s="179" t="s">
        <v>127</v>
      </c>
      <c r="AU174" s="179" t="s">
        <v>85</v>
      </c>
      <c r="AY174" s="17" t="s">
        <v>124</v>
      </c>
      <c r="BE174" s="180">
        <f>IF(N174="základná",J174,0)</f>
        <v>0</v>
      </c>
      <c r="BF174" s="180">
        <f>IF(N174="znížená",J174,0)</f>
        <v>0</v>
      </c>
      <c r="BG174" s="180">
        <f>IF(N174="zákl. prenesená",J174,0)</f>
        <v>0</v>
      </c>
      <c r="BH174" s="180">
        <f>IF(N174="zníž. prenesená",J174,0)</f>
        <v>0</v>
      </c>
      <c r="BI174" s="180">
        <f>IF(N174="nulová",J174,0)</f>
        <v>0</v>
      </c>
      <c r="BJ174" s="17" t="s">
        <v>85</v>
      </c>
      <c r="BK174" s="180">
        <f>ROUND(I174*H174,2)</f>
        <v>0</v>
      </c>
      <c r="BL174" s="17" t="s">
        <v>131</v>
      </c>
      <c r="BM174" s="179" t="s">
        <v>209</v>
      </c>
    </row>
    <row r="175" spans="1:65" s="13" customFormat="1" ht="11.25">
      <c r="B175" s="181"/>
      <c r="D175" s="182" t="s">
        <v>133</v>
      </c>
      <c r="E175" s="183" t="s">
        <v>1</v>
      </c>
      <c r="F175" s="184" t="s">
        <v>210</v>
      </c>
      <c r="H175" s="185">
        <v>48.36</v>
      </c>
      <c r="I175" s="186"/>
      <c r="L175" s="181"/>
      <c r="M175" s="187"/>
      <c r="N175" s="188"/>
      <c r="O175" s="188"/>
      <c r="P175" s="188"/>
      <c r="Q175" s="188"/>
      <c r="R175" s="188"/>
      <c r="S175" s="188"/>
      <c r="T175" s="189"/>
      <c r="AT175" s="183" t="s">
        <v>133</v>
      </c>
      <c r="AU175" s="183" t="s">
        <v>85</v>
      </c>
      <c r="AV175" s="13" t="s">
        <v>85</v>
      </c>
      <c r="AW175" s="13" t="s">
        <v>29</v>
      </c>
      <c r="AX175" s="13" t="s">
        <v>77</v>
      </c>
      <c r="AY175" s="183" t="s">
        <v>124</v>
      </c>
    </row>
    <row r="176" spans="1:65" s="2" customFormat="1" ht="24" customHeight="1">
      <c r="A176" s="32"/>
      <c r="B176" s="166"/>
      <c r="C176" s="167" t="s">
        <v>211</v>
      </c>
      <c r="D176" s="167" t="s">
        <v>127</v>
      </c>
      <c r="E176" s="168" t="s">
        <v>212</v>
      </c>
      <c r="F176" s="169" t="s">
        <v>213</v>
      </c>
      <c r="G176" s="170" t="s">
        <v>186</v>
      </c>
      <c r="H176" s="171">
        <v>9.6720000000000006</v>
      </c>
      <c r="I176" s="172"/>
      <c r="J176" s="173">
        <f>ROUND(I176*H176,2)</f>
        <v>0</v>
      </c>
      <c r="K176" s="174"/>
      <c r="L176" s="33"/>
      <c r="M176" s="175" t="s">
        <v>1</v>
      </c>
      <c r="N176" s="176" t="s">
        <v>39</v>
      </c>
      <c r="O176" s="58"/>
      <c r="P176" s="177">
        <f>O176*H176</f>
        <v>0</v>
      </c>
      <c r="Q176" s="177">
        <v>0</v>
      </c>
      <c r="R176" s="177">
        <f>Q176*H176</f>
        <v>0</v>
      </c>
      <c r="S176" s="177">
        <v>0</v>
      </c>
      <c r="T176" s="178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79" t="s">
        <v>131</v>
      </c>
      <c r="AT176" s="179" t="s">
        <v>127</v>
      </c>
      <c r="AU176" s="179" t="s">
        <v>85</v>
      </c>
      <c r="AY176" s="17" t="s">
        <v>124</v>
      </c>
      <c r="BE176" s="180">
        <f>IF(N176="základná",J176,0)</f>
        <v>0</v>
      </c>
      <c r="BF176" s="180">
        <f>IF(N176="znížená",J176,0)</f>
        <v>0</v>
      </c>
      <c r="BG176" s="180">
        <f>IF(N176="zákl. prenesená",J176,0)</f>
        <v>0</v>
      </c>
      <c r="BH176" s="180">
        <f>IF(N176="zníž. prenesená",J176,0)</f>
        <v>0</v>
      </c>
      <c r="BI176" s="180">
        <f>IF(N176="nulová",J176,0)</f>
        <v>0</v>
      </c>
      <c r="BJ176" s="17" t="s">
        <v>85</v>
      </c>
      <c r="BK176" s="180">
        <f>ROUND(I176*H176,2)</f>
        <v>0</v>
      </c>
      <c r="BL176" s="17" t="s">
        <v>131</v>
      </c>
      <c r="BM176" s="179" t="s">
        <v>214</v>
      </c>
    </row>
    <row r="177" spans="1:65" s="12" customFormat="1" ht="22.9" customHeight="1">
      <c r="B177" s="153"/>
      <c r="D177" s="154" t="s">
        <v>72</v>
      </c>
      <c r="E177" s="164" t="s">
        <v>215</v>
      </c>
      <c r="F177" s="164" t="s">
        <v>216</v>
      </c>
      <c r="I177" s="156"/>
      <c r="J177" s="165">
        <f>BK177</f>
        <v>0</v>
      </c>
      <c r="L177" s="153"/>
      <c r="M177" s="158"/>
      <c r="N177" s="159"/>
      <c r="O177" s="159"/>
      <c r="P177" s="160">
        <f>P178</f>
        <v>0</v>
      </c>
      <c r="Q177" s="159"/>
      <c r="R177" s="160">
        <f>R178</f>
        <v>0</v>
      </c>
      <c r="S177" s="159"/>
      <c r="T177" s="161">
        <f>T178</f>
        <v>0</v>
      </c>
      <c r="AR177" s="154" t="s">
        <v>77</v>
      </c>
      <c r="AT177" s="162" t="s">
        <v>72</v>
      </c>
      <c r="AU177" s="162" t="s">
        <v>77</v>
      </c>
      <c r="AY177" s="154" t="s">
        <v>124</v>
      </c>
      <c r="BK177" s="163">
        <f>BK178</f>
        <v>0</v>
      </c>
    </row>
    <row r="178" spans="1:65" s="2" customFormat="1" ht="24" customHeight="1">
      <c r="A178" s="32"/>
      <c r="B178" s="166"/>
      <c r="C178" s="167" t="s">
        <v>217</v>
      </c>
      <c r="D178" s="167" t="s">
        <v>127</v>
      </c>
      <c r="E178" s="168" t="s">
        <v>218</v>
      </c>
      <c r="F178" s="169" t="s">
        <v>219</v>
      </c>
      <c r="G178" s="170" t="s">
        <v>186</v>
      </c>
      <c r="H178" s="171">
        <v>1.897</v>
      </c>
      <c r="I178" s="172"/>
      <c r="J178" s="173">
        <f>ROUND(I178*H178,2)</f>
        <v>0</v>
      </c>
      <c r="K178" s="174"/>
      <c r="L178" s="33"/>
      <c r="M178" s="175" t="s">
        <v>1</v>
      </c>
      <c r="N178" s="176" t="s">
        <v>39</v>
      </c>
      <c r="O178" s="58"/>
      <c r="P178" s="177">
        <f>O178*H178</f>
        <v>0</v>
      </c>
      <c r="Q178" s="177">
        <v>0</v>
      </c>
      <c r="R178" s="177">
        <f>Q178*H178</f>
        <v>0</v>
      </c>
      <c r="S178" s="177">
        <v>0</v>
      </c>
      <c r="T178" s="178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79" t="s">
        <v>131</v>
      </c>
      <c r="AT178" s="179" t="s">
        <v>127</v>
      </c>
      <c r="AU178" s="179" t="s">
        <v>85</v>
      </c>
      <c r="AY178" s="17" t="s">
        <v>124</v>
      </c>
      <c r="BE178" s="180">
        <f>IF(N178="základná",J178,0)</f>
        <v>0</v>
      </c>
      <c r="BF178" s="180">
        <f>IF(N178="znížená",J178,0)</f>
        <v>0</v>
      </c>
      <c r="BG178" s="180">
        <f>IF(N178="zákl. prenesená",J178,0)</f>
        <v>0</v>
      </c>
      <c r="BH178" s="180">
        <f>IF(N178="zníž. prenesená",J178,0)</f>
        <v>0</v>
      </c>
      <c r="BI178" s="180">
        <f>IF(N178="nulová",J178,0)</f>
        <v>0</v>
      </c>
      <c r="BJ178" s="17" t="s">
        <v>85</v>
      </c>
      <c r="BK178" s="180">
        <f>ROUND(I178*H178,2)</f>
        <v>0</v>
      </c>
      <c r="BL178" s="17" t="s">
        <v>131</v>
      </c>
      <c r="BM178" s="179" t="s">
        <v>220</v>
      </c>
    </row>
    <row r="179" spans="1:65" s="12" customFormat="1" ht="25.9" customHeight="1">
      <c r="B179" s="153"/>
      <c r="D179" s="154" t="s">
        <v>72</v>
      </c>
      <c r="E179" s="155" t="s">
        <v>221</v>
      </c>
      <c r="F179" s="155" t="s">
        <v>222</v>
      </c>
      <c r="I179" s="156"/>
      <c r="J179" s="157">
        <f>BK179</f>
        <v>0</v>
      </c>
      <c r="L179" s="153"/>
      <c r="M179" s="158"/>
      <c r="N179" s="159"/>
      <c r="O179" s="159"/>
      <c r="P179" s="160">
        <f>P180+P193+P244+P275</f>
        <v>0</v>
      </c>
      <c r="Q179" s="159"/>
      <c r="R179" s="160">
        <f>R180+R193+R244+R275</f>
        <v>6.9873847999999992</v>
      </c>
      <c r="S179" s="159"/>
      <c r="T179" s="161">
        <f>T180+T193+T244+T275</f>
        <v>2.5004399999999998</v>
      </c>
      <c r="AR179" s="154" t="s">
        <v>85</v>
      </c>
      <c r="AT179" s="162" t="s">
        <v>72</v>
      </c>
      <c r="AU179" s="162" t="s">
        <v>73</v>
      </c>
      <c r="AY179" s="154" t="s">
        <v>124</v>
      </c>
      <c r="BK179" s="163">
        <f>BK180+BK193+BK244+BK275</f>
        <v>0</v>
      </c>
    </row>
    <row r="180" spans="1:65" s="12" customFormat="1" ht="22.9" customHeight="1">
      <c r="B180" s="153"/>
      <c r="D180" s="154" t="s">
        <v>72</v>
      </c>
      <c r="E180" s="164" t="s">
        <v>223</v>
      </c>
      <c r="F180" s="164" t="s">
        <v>224</v>
      </c>
      <c r="I180" s="156"/>
      <c r="J180" s="165">
        <f>BK180</f>
        <v>0</v>
      </c>
      <c r="L180" s="153"/>
      <c r="M180" s="158"/>
      <c r="N180" s="159"/>
      <c r="O180" s="159"/>
      <c r="P180" s="160">
        <f>SUM(P181:P192)</f>
        <v>0</v>
      </c>
      <c r="Q180" s="159"/>
      <c r="R180" s="160">
        <f>SUM(R181:R192)</f>
        <v>1.6104E-2</v>
      </c>
      <c r="S180" s="159"/>
      <c r="T180" s="161">
        <f>SUM(T181:T192)</f>
        <v>0.10044000000000002</v>
      </c>
      <c r="AR180" s="154" t="s">
        <v>85</v>
      </c>
      <c r="AT180" s="162" t="s">
        <v>72</v>
      </c>
      <c r="AU180" s="162" t="s">
        <v>77</v>
      </c>
      <c r="AY180" s="154" t="s">
        <v>124</v>
      </c>
      <c r="BK180" s="163">
        <f>SUM(BK181:BK192)</f>
        <v>0</v>
      </c>
    </row>
    <row r="181" spans="1:65" s="2" customFormat="1" ht="24" customHeight="1">
      <c r="A181" s="32"/>
      <c r="B181" s="166"/>
      <c r="C181" s="167" t="s">
        <v>225</v>
      </c>
      <c r="D181" s="167" t="s">
        <v>127</v>
      </c>
      <c r="E181" s="168" t="s">
        <v>226</v>
      </c>
      <c r="F181" s="169" t="s">
        <v>227</v>
      </c>
      <c r="G181" s="170" t="s">
        <v>151</v>
      </c>
      <c r="H181" s="171">
        <v>73.2</v>
      </c>
      <c r="I181" s="172"/>
      <c r="J181" s="173">
        <f>ROUND(I181*H181,2)</f>
        <v>0</v>
      </c>
      <c r="K181" s="174"/>
      <c r="L181" s="33"/>
      <c r="M181" s="175" t="s">
        <v>1</v>
      </c>
      <c r="N181" s="176" t="s">
        <v>39</v>
      </c>
      <c r="O181" s="58"/>
      <c r="P181" s="177">
        <f>O181*H181</f>
        <v>0</v>
      </c>
      <c r="Q181" s="177">
        <v>2.2000000000000001E-4</v>
      </c>
      <c r="R181" s="177">
        <f>Q181*H181</f>
        <v>1.6104E-2</v>
      </c>
      <c r="S181" s="177">
        <v>0</v>
      </c>
      <c r="T181" s="178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79" t="s">
        <v>211</v>
      </c>
      <c r="AT181" s="179" t="s">
        <v>127</v>
      </c>
      <c r="AU181" s="179" t="s">
        <v>85</v>
      </c>
      <c r="AY181" s="17" t="s">
        <v>124</v>
      </c>
      <c r="BE181" s="180">
        <f>IF(N181="základná",J181,0)</f>
        <v>0</v>
      </c>
      <c r="BF181" s="180">
        <f>IF(N181="znížená",J181,0)</f>
        <v>0</v>
      </c>
      <c r="BG181" s="180">
        <f>IF(N181="zákl. prenesená",J181,0)</f>
        <v>0</v>
      </c>
      <c r="BH181" s="180">
        <f>IF(N181="zníž. prenesená",J181,0)</f>
        <v>0</v>
      </c>
      <c r="BI181" s="180">
        <f>IF(N181="nulová",J181,0)</f>
        <v>0</v>
      </c>
      <c r="BJ181" s="17" t="s">
        <v>85</v>
      </c>
      <c r="BK181" s="180">
        <f>ROUND(I181*H181,2)</f>
        <v>0</v>
      </c>
      <c r="BL181" s="17" t="s">
        <v>211</v>
      </c>
      <c r="BM181" s="179" t="s">
        <v>228</v>
      </c>
    </row>
    <row r="182" spans="1:65" s="14" customFormat="1" ht="11.25">
      <c r="B182" s="190"/>
      <c r="D182" s="182" t="s">
        <v>133</v>
      </c>
      <c r="E182" s="191" t="s">
        <v>1</v>
      </c>
      <c r="F182" s="192" t="s">
        <v>229</v>
      </c>
      <c r="H182" s="191" t="s">
        <v>1</v>
      </c>
      <c r="I182" s="193"/>
      <c r="L182" s="190"/>
      <c r="M182" s="194"/>
      <c r="N182" s="195"/>
      <c r="O182" s="195"/>
      <c r="P182" s="195"/>
      <c r="Q182" s="195"/>
      <c r="R182" s="195"/>
      <c r="S182" s="195"/>
      <c r="T182" s="196"/>
      <c r="AT182" s="191" t="s">
        <v>133</v>
      </c>
      <c r="AU182" s="191" t="s">
        <v>85</v>
      </c>
      <c r="AV182" s="14" t="s">
        <v>77</v>
      </c>
      <c r="AW182" s="14" t="s">
        <v>29</v>
      </c>
      <c r="AX182" s="14" t="s">
        <v>73</v>
      </c>
      <c r="AY182" s="191" t="s">
        <v>124</v>
      </c>
    </row>
    <row r="183" spans="1:65" s="13" customFormat="1" ht="11.25">
      <c r="B183" s="181"/>
      <c r="D183" s="182" t="s">
        <v>133</v>
      </c>
      <c r="E183" s="183" t="s">
        <v>1</v>
      </c>
      <c r="F183" s="184" t="s">
        <v>230</v>
      </c>
      <c r="H183" s="185">
        <v>62.4</v>
      </c>
      <c r="I183" s="186"/>
      <c r="L183" s="181"/>
      <c r="M183" s="187"/>
      <c r="N183" s="188"/>
      <c r="O183" s="188"/>
      <c r="P183" s="188"/>
      <c r="Q183" s="188"/>
      <c r="R183" s="188"/>
      <c r="S183" s="188"/>
      <c r="T183" s="189"/>
      <c r="AT183" s="183" t="s">
        <v>133</v>
      </c>
      <c r="AU183" s="183" t="s">
        <v>85</v>
      </c>
      <c r="AV183" s="13" t="s">
        <v>85</v>
      </c>
      <c r="AW183" s="13" t="s">
        <v>29</v>
      </c>
      <c r="AX183" s="13" t="s">
        <v>73</v>
      </c>
      <c r="AY183" s="183" t="s">
        <v>124</v>
      </c>
    </row>
    <row r="184" spans="1:65" s="14" customFormat="1" ht="11.25">
      <c r="B184" s="190"/>
      <c r="D184" s="182" t="s">
        <v>133</v>
      </c>
      <c r="E184" s="191" t="s">
        <v>1</v>
      </c>
      <c r="F184" s="192" t="s">
        <v>231</v>
      </c>
      <c r="H184" s="191" t="s">
        <v>1</v>
      </c>
      <c r="I184" s="193"/>
      <c r="L184" s="190"/>
      <c r="M184" s="194"/>
      <c r="N184" s="195"/>
      <c r="O184" s="195"/>
      <c r="P184" s="195"/>
      <c r="Q184" s="195"/>
      <c r="R184" s="195"/>
      <c r="S184" s="195"/>
      <c r="T184" s="196"/>
      <c r="AT184" s="191" t="s">
        <v>133</v>
      </c>
      <c r="AU184" s="191" t="s">
        <v>85</v>
      </c>
      <c r="AV184" s="14" t="s">
        <v>77</v>
      </c>
      <c r="AW184" s="14" t="s">
        <v>29</v>
      </c>
      <c r="AX184" s="14" t="s">
        <v>73</v>
      </c>
      <c r="AY184" s="191" t="s">
        <v>124</v>
      </c>
    </row>
    <row r="185" spans="1:65" s="13" customFormat="1" ht="11.25">
      <c r="B185" s="181"/>
      <c r="D185" s="182" t="s">
        <v>133</v>
      </c>
      <c r="E185" s="183" t="s">
        <v>1</v>
      </c>
      <c r="F185" s="184" t="s">
        <v>232</v>
      </c>
      <c r="H185" s="185">
        <v>7.2</v>
      </c>
      <c r="I185" s="186"/>
      <c r="L185" s="181"/>
      <c r="M185" s="187"/>
      <c r="N185" s="188"/>
      <c r="O185" s="188"/>
      <c r="P185" s="188"/>
      <c r="Q185" s="188"/>
      <c r="R185" s="188"/>
      <c r="S185" s="188"/>
      <c r="T185" s="189"/>
      <c r="AT185" s="183" t="s">
        <v>133</v>
      </c>
      <c r="AU185" s="183" t="s">
        <v>85</v>
      </c>
      <c r="AV185" s="13" t="s">
        <v>85</v>
      </c>
      <c r="AW185" s="13" t="s">
        <v>29</v>
      </c>
      <c r="AX185" s="13" t="s">
        <v>73</v>
      </c>
      <c r="AY185" s="183" t="s">
        <v>124</v>
      </c>
    </row>
    <row r="186" spans="1:65" s="14" customFormat="1" ht="11.25">
      <c r="B186" s="190"/>
      <c r="D186" s="182" t="s">
        <v>133</v>
      </c>
      <c r="E186" s="191" t="s">
        <v>1</v>
      </c>
      <c r="F186" s="192" t="s">
        <v>233</v>
      </c>
      <c r="H186" s="191" t="s">
        <v>1</v>
      </c>
      <c r="I186" s="193"/>
      <c r="L186" s="190"/>
      <c r="M186" s="194"/>
      <c r="N186" s="195"/>
      <c r="O186" s="195"/>
      <c r="P186" s="195"/>
      <c r="Q186" s="195"/>
      <c r="R186" s="195"/>
      <c r="S186" s="195"/>
      <c r="T186" s="196"/>
      <c r="AT186" s="191" t="s">
        <v>133</v>
      </c>
      <c r="AU186" s="191" t="s">
        <v>85</v>
      </c>
      <c r="AV186" s="14" t="s">
        <v>77</v>
      </c>
      <c r="AW186" s="14" t="s">
        <v>29</v>
      </c>
      <c r="AX186" s="14" t="s">
        <v>73</v>
      </c>
      <c r="AY186" s="191" t="s">
        <v>124</v>
      </c>
    </row>
    <row r="187" spans="1:65" s="13" customFormat="1" ht="11.25">
      <c r="B187" s="181"/>
      <c r="D187" s="182" t="s">
        <v>133</v>
      </c>
      <c r="E187" s="183" t="s">
        <v>1</v>
      </c>
      <c r="F187" s="184" t="s">
        <v>234</v>
      </c>
      <c r="H187" s="185">
        <v>3.6</v>
      </c>
      <c r="I187" s="186"/>
      <c r="L187" s="181"/>
      <c r="M187" s="187"/>
      <c r="N187" s="188"/>
      <c r="O187" s="188"/>
      <c r="P187" s="188"/>
      <c r="Q187" s="188"/>
      <c r="R187" s="188"/>
      <c r="S187" s="188"/>
      <c r="T187" s="189"/>
      <c r="AT187" s="183" t="s">
        <v>133</v>
      </c>
      <c r="AU187" s="183" t="s">
        <v>85</v>
      </c>
      <c r="AV187" s="13" t="s">
        <v>85</v>
      </c>
      <c r="AW187" s="13" t="s">
        <v>29</v>
      </c>
      <c r="AX187" s="13" t="s">
        <v>73</v>
      </c>
      <c r="AY187" s="183" t="s">
        <v>124</v>
      </c>
    </row>
    <row r="188" spans="1:65" s="15" customFormat="1" ht="11.25">
      <c r="B188" s="197"/>
      <c r="D188" s="182" t="s">
        <v>133</v>
      </c>
      <c r="E188" s="198" t="s">
        <v>1</v>
      </c>
      <c r="F188" s="199" t="s">
        <v>143</v>
      </c>
      <c r="H188" s="200">
        <v>73.199999999999989</v>
      </c>
      <c r="I188" s="201"/>
      <c r="L188" s="197"/>
      <c r="M188" s="202"/>
      <c r="N188" s="203"/>
      <c r="O188" s="203"/>
      <c r="P188" s="203"/>
      <c r="Q188" s="203"/>
      <c r="R188" s="203"/>
      <c r="S188" s="203"/>
      <c r="T188" s="204"/>
      <c r="AT188" s="198" t="s">
        <v>133</v>
      </c>
      <c r="AU188" s="198" t="s">
        <v>85</v>
      </c>
      <c r="AV188" s="15" t="s">
        <v>131</v>
      </c>
      <c r="AW188" s="15" t="s">
        <v>29</v>
      </c>
      <c r="AX188" s="15" t="s">
        <v>77</v>
      </c>
      <c r="AY188" s="198" t="s">
        <v>124</v>
      </c>
    </row>
    <row r="189" spans="1:65" s="2" customFormat="1" ht="24" customHeight="1">
      <c r="A189" s="32"/>
      <c r="B189" s="166"/>
      <c r="C189" s="167" t="s">
        <v>235</v>
      </c>
      <c r="D189" s="167" t="s">
        <v>127</v>
      </c>
      <c r="E189" s="168" t="s">
        <v>236</v>
      </c>
      <c r="F189" s="169" t="s">
        <v>237</v>
      </c>
      <c r="G189" s="170" t="s">
        <v>151</v>
      </c>
      <c r="H189" s="171">
        <v>74.400000000000006</v>
      </c>
      <c r="I189" s="172"/>
      <c r="J189" s="173">
        <f>ROUND(I189*H189,2)</f>
        <v>0</v>
      </c>
      <c r="K189" s="174"/>
      <c r="L189" s="33"/>
      <c r="M189" s="175" t="s">
        <v>1</v>
      </c>
      <c r="N189" s="176" t="s">
        <v>39</v>
      </c>
      <c r="O189" s="58"/>
      <c r="P189" s="177">
        <f>O189*H189</f>
        <v>0</v>
      </c>
      <c r="Q189" s="177">
        <v>0</v>
      </c>
      <c r="R189" s="177">
        <f>Q189*H189</f>
        <v>0</v>
      </c>
      <c r="S189" s="177">
        <v>1.3500000000000001E-3</v>
      </c>
      <c r="T189" s="178">
        <f>S189*H189</f>
        <v>0.10044000000000002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79" t="s">
        <v>211</v>
      </c>
      <c r="AT189" s="179" t="s">
        <v>127</v>
      </c>
      <c r="AU189" s="179" t="s">
        <v>85</v>
      </c>
      <c r="AY189" s="17" t="s">
        <v>124</v>
      </c>
      <c r="BE189" s="180">
        <f>IF(N189="základná",J189,0)</f>
        <v>0</v>
      </c>
      <c r="BF189" s="180">
        <f>IF(N189="znížená",J189,0)</f>
        <v>0</v>
      </c>
      <c r="BG189" s="180">
        <f>IF(N189="zákl. prenesená",J189,0)</f>
        <v>0</v>
      </c>
      <c r="BH189" s="180">
        <f>IF(N189="zníž. prenesená",J189,0)</f>
        <v>0</v>
      </c>
      <c r="BI189" s="180">
        <f>IF(N189="nulová",J189,0)</f>
        <v>0</v>
      </c>
      <c r="BJ189" s="17" t="s">
        <v>85</v>
      </c>
      <c r="BK189" s="180">
        <f>ROUND(I189*H189,2)</f>
        <v>0</v>
      </c>
      <c r="BL189" s="17" t="s">
        <v>211</v>
      </c>
      <c r="BM189" s="179" t="s">
        <v>238</v>
      </c>
    </row>
    <row r="190" spans="1:65" s="14" customFormat="1" ht="11.25">
      <c r="B190" s="190"/>
      <c r="D190" s="182" t="s">
        <v>133</v>
      </c>
      <c r="E190" s="191" t="s">
        <v>1</v>
      </c>
      <c r="F190" s="192" t="s">
        <v>239</v>
      </c>
      <c r="H190" s="191" t="s">
        <v>1</v>
      </c>
      <c r="I190" s="193"/>
      <c r="L190" s="190"/>
      <c r="M190" s="194"/>
      <c r="N190" s="195"/>
      <c r="O190" s="195"/>
      <c r="P190" s="195"/>
      <c r="Q190" s="195"/>
      <c r="R190" s="195"/>
      <c r="S190" s="195"/>
      <c r="T190" s="196"/>
      <c r="AT190" s="191" t="s">
        <v>133</v>
      </c>
      <c r="AU190" s="191" t="s">
        <v>85</v>
      </c>
      <c r="AV190" s="14" t="s">
        <v>77</v>
      </c>
      <c r="AW190" s="14" t="s">
        <v>29</v>
      </c>
      <c r="AX190" s="14" t="s">
        <v>73</v>
      </c>
      <c r="AY190" s="191" t="s">
        <v>124</v>
      </c>
    </row>
    <row r="191" spans="1:65" s="13" customFormat="1" ht="11.25">
      <c r="B191" s="181"/>
      <c r="D191" s="182" t="s">
        <v>133</v>
      </c>
      <c r="E191" s="183" t="s">
        <v>1</v>
      </c>
      <c r="F191" s="184" t="s">
        <v>240</v>
      </c>
      <c r="H191" s="185">
        <v>74.400000000000006</v>
      </c>
      <c r="I191" s="186"/>
      <c r="L191" s="181"/>
      <c r="M191" s="187"/>
      <c r="N191" s="188"/>
      <c r="O191" s="188"/>
      <c r="P191" s="188"/>
      <c r="Q191" s="188"/>
      <c r="R191" s="188"/>
      <c r="S191" s="188"/>
      <c r="T191" s="189"/>
      <c r="AT191" s="183" t="s">
        <v>133</v>
      </c>
      <c r="AU191" s="183" t="s">
        <v>85</v>
      </c>
      <c r="AV191" s="13" t="s">
        <v>85</v>
      </c>
      <c r="AW191" s="13" t="s">
        <v>29</v>
      </c>
      <c r="AX191" s="13" t="s">
        <v>77</v>
      </c>
      <c r="AY191" s="183" t="s">
        <v>124</v>
      </c>
    </row>
    <row r="192" spans="1:65" s="2" customFormat="1" ht="24" customHeight="1">
      <c r="A192" s="32"/>
      <c r="B192" s="166"/>
      <c r="C192" s="167" t="s">
        <v>7</v>
      </c>
      <c r="D192" s="167" t="s">
        <v>127</v>
      </c>
      <c r="E192" s="168" t="s">
        <v>241</v>
      </c>
      <c r="F192" s="169" t="s">
        <v>242</v>
      </c>
      <c r="G192" s="170" t="s">
        <v>186</v>
      </c>
      <c r="H192" s="171">
        <v>1.6E-2</v>
      </c>
      <c r="I192" s="172"/>
      <c r="J192" s="173">
        <f>ROUND(I192*H192,2)</f>
        <v>0</v>
      </c>
      <c r="K192" s="174"/>
      <c r="L192" s="33"/>
      <c r="M192" s="175" t="s">
        <v>1</v>
      </c>
      <c r="N192" s="176" t="s">
        <v>39</v>
      </c>
      <c r="O192" s="58"/>
      <c r="P192" s="177">
        <f>O192*H192</f>
        <v>0</v>
      </c>
      <c r="Q192" s="177">
        <v>0</v>
      </c>
      <c r="R192" s="177">
        <f>Q192*H192</f>
        <v>0</v>
      </c>
      <c r="S192" s="177">
        <v>0</v>
      </c>
      <c r="T192" s="178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79" t="s">
        <v>211</v>
      </c>
      <c r="AT192" s="179" t="s">
        <v>127</v>
      </c>
      <c r="AU192" s="179" t="s">
        <v>85</v>
      </c>
      <c r="AY192" s="17" t="s">
        <v>124</v>
      </c>
      <c r="BE192" s="180">
        <f>IF(N192="základná",J192,0)</f>
        <v>0</v>
      </c>
      <c r="BF192" s="180">
        <f>IF(N192="znížená",J192,0)</f>
        <v>0</v>
      </c>
      <c r="BG192" s="180">
        <f>IF(N192="zákl. prenesená",J192,0)</f>
        <v>0</v>
      </c>
      <c r="BH192" s="180">
        <f>IF(N192="zníž. prenesená",J192,0)</f>
        <v>0</v>
      </c>
      <c r="BI192" s="180">
        <f>IF(N192="nulová",J192,0)</f>
        <v>0</v>
      </c>
      <c r="BJ192" s="17" t="s">
        <v>85</v>
      </c>
      <c r="BK192" s="180">
        <f>ROUND(I192*H192,2)</f>
        <v>0</v>
      </c>
      <c r="BL192" s="17" t="s">
        <v>211</v>
      </c>
      <c r="BM192" s="179" t="s">
        <v>243</v>
      </c>
    </row>
    <row r="193" spans="1:65" s="12" customFormat="1" ht="22.9" customHeight="1">
      <c r="B193" s="153"/>
      <c r="D193" s="154" t="s">
        <v>72</v>
      </c>
      <c r="E193" s="164" t="s">
        <v>244</v>
      </c>
      <c r="F193" s="164" t="s">
        <v>245</v>
      </c>
      <c r="I193" s="156"/>
      <c r="J193" s="165">
        <f>BK193</f>
        <v>0</v>
      </c>
      <c r="L193" s="153"/>
      <c r="M193" s="158"/>
      <c r="N193" s="159"/>
      <c r="O193" s="159"/>
      <c r="P193" s="160">
        <f>SUM(P194:P243)</f>
        <v>0</v>
      </c>
      <c r="Q193" s="159"/>
      <c r="R193" s="160">
        <f>SUM(R194:R243)</f>
        <v>6.168887999999999</v>
      </c>
      <c r="S193" s="159"/>
      <c r="T193" s="161">
        <f>SUM(T194:T243)</f>
        <v>0</v>
      </c>
      <c r="AR193" s="154" t="s">
        <v>85</v>
      </c>
      <c r="AT193" s="162" t="s">
        <v>72</v>
      </c>
      <c r="AU193" s="162" t="s">
        <v>77</v>
      </c>
      <c r="AY193" s="154" t="s">
        <v>124</v>
      </c>
      <c r="BK193" s="163">
        <f>SUM(BK194:BK243)</f>
        <v>0</v>
      </c>
    </row>
    <row r="194" spans="1:65" s="2" customFormat="1" ht="24" customHeight="1">
      <c r="A194" s="32"/>
      <c r="B194" s="166"/>
      <c r="C194" s="167" t="s">
        <v>246</v>
      </c>
      <c r="D194" s="167" t="s">
        <v>127</v>
      </c>
      <c r="E194" s="168" t="s">
        <v>247</v>
      </c>
      <c r="F194" s="169" t="s">
        <v>248</v>
      </c>
      <c r="G194" s="170" t="s">
        <v>151</v>
      </c>
      <c r="H194" s="171">
        <v>243.6</v>
      </c>
      <c r="I194" s="172"/>
      <c r="J194" s="173">
        <f>ROUND(I194*H194,2)</f>
        <v>0</v>
      </c>
      <c r="K194" s="174"/>
      <c r="L194" s="33"/>
      <c r="M194" s="175" t="s">
        <v>1</v>
      </c>
      <c r="N194" s="176" t="s">
        <v>39</v>
      </c>
      <c r="O194" s="58"/>
      <c r="P194" s="177">
        <f>O194*H194</f>
        <v>0</v>
      </c>
      <c r="Q194" s="177">
        <v>2.1000000000000001E-4</v>
      </c>
      <c r="R194" s="177">
        <f>Q194*H194</f>
        <v>5.1156E-2</v>
      </c>
      <c r="S194" s="177">
        <v>0</v>
      </c>
      <c r="T194" s="178">
        <f>S194*H194</f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79" t="s">
        <v>211</v>
      </c>
      <c r="AT194" s="179" t="s">
        <v>127</v>
      </c>
      <c r="AU194" s="179" t="s">
        <v>85</v>
      </c>
      <c r="AY194" s="17" t="s">
        <v>124</v>
      </c>
      <c r="BE194" s="180">
        <f>IF(N194="základná",J194,0)</f>
        <v>0</v>
      </c>
      <c r="BF194" s="180">
        <f>IF(N194="znížená",J194,0)</f>
        <v>0</v>
      </c>
      <c r="BG194" s="180">
        <f>IF(N194="zákl. prenesená",J194,0)</f>
        <v>0</v>
      </c>
      <c r="BH194" s="180">
        <f>IF(N194="zníž. prenesená",J194,0)</f>
        <v>0</v>
      </c>
      <c r="BI194" s="180">
        <f>IF(N194="nulová",J194,0)</f>
        <v>0</v>
      </c>
      <c r="BJ194" s="17" t="s">
        <v>85</v>
      </c>
      <c r="BK194" s="180">
        <f>ROUND(I194*H194,2)</f>
        <v>0</v>
      </c>
      <c r="BL194" s="17" t="s">
        <v>211</v>
      </c>
      <c r="BM194" s="179" t="s">
        <v>249</v>
      </c>
    </row>
    <row r="195" spans="1:65" s="14" customFormat="1" ht="11.25">
      <c r="B195" s="190"/>
      <c r="D195" s="182" t="s">
        <v>133</v>
      </c>
      <c r="E195" s="191" t="s">
        <v>1</v>
      </c>
      <c r="F195" s="192" t="s">
        <v>250</v>
      </c>
      <c r="H195" s="191" t="s">
        <v>1</v>
      </c>
      <c r="I195" s="193"/>
      <c r="L195" s="190"/>
      <c r="M195" s="194"/>
      <c r="N195" s="195"/>
      <c r="O195" s="195"/>
      <c r="P195" s="195"/>
      <c r="Q195" s="195"/>
      <c r="R195" s="195"/>
      <c r="S195" s="195"/>
      <c r="T195" s="196"/>
      <c r="AT195" s="191" t="s">
        <v>133</v>
      </c>
      <c r="AU195" s="191" t="s">
        <v>85</v>
      </c>
      <c r="AV195" s="14" t="s">
        <v>77</v>
      </c>
      <c r="AW195" s="14" t="s">
        <v>29</v>
      </c>
      <c r="AX195" s="14" t="s">
        <v>73</v>
      </c>
      <c r="AY195" s="191" t="s">
        <v>124</v>
      </c>
    </row>
    <row r="196" spans="1:65" s="13" customFormat="1" ht="11.25">
      <c r="B196" s="181"/>
      <c r="D196" s="182" t="s">
        <v>133</v>
      </c>
      <c r="E196" s="183" t="s">
        <v>1</v>
      </c>
      <c r="F196" s="184" t="s">
        <v>251</v>
      </c>
      <c r="H196" s="185">
        <v>218.4</v>
      </c>
      <c r="I196" s="186"/>
      <c r="L196" s="181"/>
      <c r="M196" s="187"/>
      <c r="N196" s="188"/>
      <c r="O196" s="188"/>
      <c r="P196" s="188"/>
      <c r="Q196" s="188"/>
      <c r="R196" s="188"/>
      <c r="S196" s="188"/>
      <c r="T196" s="189"/>
      <c r="AT196" s="183" t="s">
        <v>133</v>
      </c>
      <c r="AU196" s="183" t="s">
        <v>85</v>
      </c>
      <c r="AV196" s="13" t="s">
        <v>85</v>
      </c>
      <c r="AW196" s="13" t="s">
        <v>29</v>
      </c>
      <c r="AX196" s="13" t="s">
        <v>73</v>
      </c>
      <c r="AY196" s="183" t="s">
        <v>124</v>
      </c>
    </row>
    <row r="197" spans="1:65" s="14" customFormat="1" ht="11.25">
      <c r="B197" s="190"/>
      <c r="D197" s="182" t="s">
        <v>133</v>
      </c>
      <c r="E197" s="191" t="s">
        <v>1</v>
      </c>
      <c r="F197" s="192" t="s">
        <v>252</v>
      </c>
      <c r="H197" s="191" t="s">
        <v>1</v>
      </c>
      <c r="I197" s="193"/>
      <c r="L197" s="190"/>
      <c r="M197" s="194"/>
      <c r="N197" s="195"/>
      <c r="O197" s="195"/>
      <c r="P197" s="195"/>
      <c r="Q197" s="195"/>
      <c r="R197" s="195"/>
      <c r="S197" s="195"/>
      <c r="T197" s="196"/>
      <c r="AT197" s="191" t="s">
        <v>133</v>
      </c>
      <c r="AU197" s="191" t="s">
        <v>85</v>
      </c>
      <c r="AV197" s="14" t="s">
        <v>77</v>
      </c>
      <c r="AW197" s="14" t="s">
        <v>29</v>
      </c>
      <c r="AX197" s="14" t="s">
        <v>73</v>
      </c>
      <c r="AY197" s="191" t="s">
        <v>124</v>
      </c>
    </row>
    <row r="198" spans="1:65" s="13" customFormat="1" ht="11.25">
      <c r="B198" s="181"/>
      <c r="D198" s="182" t="s">
        <v>133</v>
      </c>
      <c r="E198" s="183" t="s">
        <v>1</v>
      </c>
      <c r="F198" s="184" t="s">
        <v>253</v>
      </c>
      <c r="H198" s="185">
        <v>25.2</v>
      </c>
      <c r="I198" s="186"/>
      <c r="L198" s="181"/>
      <c r="M198" s="187"/>
      <c r="N198" s="188"/>
      <c r="O198" s="188"/>
      <c r="P198" s="188"/>
      <c r="Q198" s="188"/>
      <c r="R198" s="188"/>
      <c r="S198" s="188"/>
      <c r="T198" s="189"/>
      <c r="AT198" s="183" t="s">
        <v>133</v>
      </c>
      <c r="AU198" s="183" t="s">
        <v>85</v>
      </c>
      <c r="AV198" s="13" t="s">
        <v>85</v>
      </c>
      <c r="AW198" s="13" t="s">
        <v>29</v>
      </c>
      <c r="AX198" s="13" t="s">
        <v>73</v>
      </c>
      <c r="AY198" s="183" t="s">
        <v>124</v>
      </c>
    </row>
    <row r="199" spans="1:65" s="15" customFormat="1" ht="11.25">
      <c r="B199" s="197"/>
      <c r="D199" s="182" t="s">
        <v>133</v>
      </c>
      <c r="E199" s="198" t="s">
        <v>1</v>
      </c>
      <c r="F199" s="199" t="s">
        <v>143</v>
      </c>
      <c r="H199" s="200">
        <v>243.6</v>
      </c>
      <c r="I199" s="201"/>
      <c r="L199" s="197"/>
      <c r="M199" s="202"/>
      <c r="N199" s="203"/>
      <c r="O199" s="203"/>
      <c r="P199" s="203"/>
      <c r="Q199" s="203"/>
      <c r="R199" s="203"/>
      <c r="S199" s="203"/>
      <c r="T199" s="204"/>
      <c r="AT199" s="198" t="s">
        <v>133</v>
      </c>
      <c r="AU199" s="198" t="s">
        <v>85</v>
      </c>
      <c r="AV199" s="15" t="s">
        <v>131</v>
      </c>
      <c r="AW199" s="15" t="s">
        <v>29</v>
      </c>
      <c r="AX199" s="15" t="s">
        <v>77</v>
      </c>
      <c r="AY199" s="198" t="s">
        <v>124</v>
      </c>
    </row>
    <row r="200" spans="1:65" s="2" customFormat="1" ht="36" customHeight="1">
      <c r="A200" s="32"/>
      <c r="B200" s="166"/>
      <c r="C200" s="205" t="s">
        <v>254</v>
      </c>
      <c r="D200" s="205" t="s">
        <v>255</v>
      </c>
      <c r="E200" s="206" t="s">
        <v>256</v>
      </c>
      <c r="F200" s="207" t="s">
        <v>257</v>
      </c>
      <c r="G200" s="208" t="s">
        <v>151</v>
      </c>
      <c r="H200" s="209">
        <v>255.78</v>
      </c>
      <c r="I200" s="210"/>
      <c r="J200" s="211">
        <f>ROUND(I200*H200,2)</f>
        <v>0</v>
      </c>
      <c r="K200" s="212"/>
      <c r="L200" s="213"/>
      <c r="M200" s="214" t="s">
        <v>1</v>
      </c>
      <c r="N200" s="215" t="s">
        <v>39</v>
      </c>
      <c r="O200" s="58"/>
      <c r="P200" s="177">
        <f>O200*H200</f>
        <v>0</v>
      </c>
      <c r="Q200" s="177">
        <v>1E-4</v>
      </c>
      <c r="R200" s="177">
        <f>Q200*H200</f>
        <v>2.5578E-2</v>
      </c>
      <c r="S200" s="177">
        <v>0</v>
      </c>
      <c r="T200" s="178">
        <f>S200*H200</f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79" t="s">
        <v>258</v>
      </c>
      <c r="AT200" s="179" t="s">
        <v>255</v>
      </c>
      <c r="AU200" s="179" t="s">
        <v>85</v>
      </c>
      <c r="AY200" s="17" t="s">
        <v>124</v>
      </c>
      <c r="BE200" s="180">
        <f>IF(N200="základná",J200,0)</f>
        <v>0</v>
      </c>
      <c r="BF200" s="180">
        <f>IF(N200="znížená",J200,0)</f>
        <v>0</v>
      </c>
      <c r="BG200" s="180">
        <f>IF(N200="zákl. prenesená",J200,0)</f>
        <v>0</v>
      </c>
      <c r="BH200" s="180">
        <f>IF(N200="zníž. prenesená",J200,0)</f>
        <v>0</v>
      </c>
      <c r="BI200" s="180">
        <f>IF(N200="nulová",J200,0)</f>
        <v>0</v>
      </c>
      <c r="BJ200" s="17" t="s">
        <v>85</v>
      </c>
      <c r="BK200" s="180">
        <f>ROUND(I200*H200,2)</f>
        <v>0</v>
      </c>
      <c r="BL200" s="17" t="s">
        <v>211</v>
      </c>
      <c r="BM200" s="179" t="s">
        <v>259</v>
      </c>
    </row>
    <row r="201" spans="1:65" s="13" customFormat="1" ht="11.25">
      <c r="B201" s="181"/>
      <c r="D201" s="182" t="s">
        <v>133</v>
      </c>
      <c r="F201" s="184" t="s">
        <v>260</v>
      </c>
      <c r="H201" s="185">
        <v>255.78</v>
      </c>
      <c r="I201" s="186"/>
      <c r="L201" s="181"/>
      <c r="M201" s="187"/>
      <c r="N201" s="188"/>
      <c r="O201" s="188"/>
      <c r="P201" s="188"/>
      <c r="Q201" s="188"/>
      <c r="R201" s="188"/>
      <c r="S201" s="188"/>
      <c r="T201" s="189"/>
      <c r="AT201" s="183" t="s">
        <v>133</v>
      </c>
      <c r="AU201" s="183" t="s">
        <v>85</v>
      </c>
      <c r="AV201" s="13" t="s">
        <v>85</v>
      </c>
      <c r="AW201" s="13" t="s">
        <v>3</v>
      </c>
      <c r="AX201" s="13" t="s">
        <v>77</v>
      </c>
      <c r="AY201" s="183" t="s">
        <v>124</v>
      </c>
    </row>
    <row r="202" spans="1:65" s="2" customFormat="1" ht="36" customHeight="1">
      <c r="A202" s="32"/>
      <c r="B202" s="166"/>
      <c r="C202" s="205" t="s">
        <v>261</v>
      </c>
      <c r="D202" s="205" t="s">
        <v>255</v>
      </c>
      <c r="E202" s="206" t="s">
        <v>262</v>
      </c>
      <c r="F202" s="207" t="s">
        <v>263</v>
      </c>
      <c r="G202" s="208" t="s">
        <v>151</v>
      </c>
      <c r="H202" s="209">
        <v>255.78</v>
      </c>
      <c r="I202" s="210"/>
      <c r="J202" s="211">
        <f>ROUND(I202*H202,2)</f>
        <v>0</v>
      </c>
      <c r="K202" s="212"/>
      <c r="L202" s="213"/>
      <c r="M202" s="214" t="s">
        <v>1</v>
      </c>
      <c r="N202" s="215" t="s">
        <v>39</v>
      </c>
      <c r="O202" s="58"/>
      <c r="P202" s="177">
        <f>O202*H202</f>
        <v>0</v>
      </c>
      <c r="Q202" s="177">
        <v>1E-4</v>
      </c>
      <c r="R202" s="177">
        <f>Q202*H202</f>
        <v>2.5578E-2</v>
      </c>
      <c r="S202" s="177">
        <v>0</v>
      </c>
      <c r="T202" s="178">
        <f>S202*H202</f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79" t="s">
        <v>258</v>
      </c>
      <c r="AT202" s="179" t="s">
        <v>255</v>
      </c>
      <c r="AU202" s="179" t="s">
        <v>85</v>
      </c>
      <c r="AY202" s="17" t="s">
        <v>124</v>
      </c>
      <c r="BE202" s="180">
        <f>IF(N202="základná",J202,0)</f>
        <v>0</v>
      </c>
      <c r="BF202" s="180">
        <f>IF(N202="znížená",J202,0)</f>
        <v>0</v>
      </c>
      <c r="BG202" s="180">
        <f>IF(N202="zákl. prenesená",J202,0)</f>
        <v>0</v>
      </c>
      <c r="BH202" s="180">
        <f>IF(N202="zníž. prenesená",J202,0)</f>
        <v>0</v>
      </c>
      <c r="BI202" s="180">
        <f>IF(N202="nulová",J202,0)</f>
        <v>0</v>
      </c>
      <c r="BJ202" s="17" t="s">
        <v>85</v>
      </c>
      <c r="BK202" s="180">
        <f>ROUND(I202*H202,2)</f>
        <v>0</v>
      </c>
      <c r="BL202" s="17" t="s">
        <v>211</v>
      </c>
      <c r="BM202" s="179" t="s">
        <v>264</v>
      </c>
    </row>
    <row r="203" spans="1:65" s="13" customFormat="1" ht="11.25">
      <c r="B203" s="181"/>
      <c r="D203" s="182" t="s">
        <v>133</v>
      </c>
      <c r="F203" s="184" t="s">
        <v>260</v>
      </c>
      <c r="H203" s="185">
        <v>255.78</v>
      </c>
      <c r="I203" s="186"/>
      <c r="L203" s="181"/>
      <c r="M203" s="187"/>
      <c r="N203" s="188"/>
      <c r="O203" s="188"/>
      <c r="P203" s="188"/>
      <c r="Q203" s="188"/>
      <c r="R203" s="188"/>
      <c r="S203" s="188"/>
      <c r="T203" s="189"/>
      <c r="AT203" s="183" t="s">
        <v>133</v>
      </c>
      <c r="AU203" s="183" t="s">
        <v>85</v>
      </c>
      <c r="AV203" s="13" t="s">
        <v>85</v>
      </c>
      <c r="AW203" s="13" t="s">
        <v>3</v>
      </c>
      <c r="AX203" s="13" t="s">
        <v>77</v>
      </c>
      <c r="AY203" s="183" t="s">
        <v>124</v>
      </c>
    </row>
    <row r="204" spans="1:65" s="2" customFormat="1" ht="36" customHeight="1">
      <c r="A204" s="32"/>
      <c r="B204" s="166"/>
      <c r="C204" s="205" t="s">
        <v>265</v>
      </c>
      <c r="D204" s="205" t="s">
        <v>255</v>
      </c>
      <c r="E204" s="206" t="s">
        <v>266</v>
      </c>
      <c r="F204" s="207" t="s">
        <v>267</v>
      </c>
      <c r="G204" s="208" t="s">
        <v>268</v>
      </c>
      <c r="H204" s="209">
        <v>13</v>
      </c>
      <c r="I204" s="210"/>
      <c r="J204" s="211">
        <f>ROUND(I204*H204,2)</f>
        <v>0</v>
      </c>
      <c r="K204" s="212"/>
      <c r="L204" s="213"/>
      <c r="M204" s="214" t="s">
        <v>1</v>
      </c>
      <c r="N204" s="215" t="s">
        <v>39</v>
      </c>
      <c r="O204" s="58"/>
      <c r="P204" s="177">
        <f>O204*H204</f>
        <v>0</v>
      </c>
      <c r="Q204" s="177">
        <v>0.34560000000000002</v>
      </c>
      <c r="R204" s="177">
        <f>Q204*H204</f>
        <v>4.4927999999999999</v>
      </c>
      <c r="S204" s="177">
        <v>0</v>
      </c>
      <c r="T204" s="178">
        <f>S204*H204</f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79" t="s">
        <v>258</v>
      </c>
      <c r="AT204" s="179" t="s">
        <v>255</v>
      </c>
      <c r="AU204" s="179" t="s">
        <v>85</v>
      </c>
      <c r="AY204" s="17" t="s">
        <v>124</v>
      </c>
      <c r="BE204" s="180">
        <f>IF(N204="základná",J204,0)</f>
        <v>0</v>
      </c>
      <c r="BF204" s="180">
        <f>IF(N204="znížená",J204,0)</f>
        <v>0</v>
      </c>
      <c r="BG204" s="180">
        <f>IF(N204="zákl. prenesená",J204,0)</f>
        <v>0</v>
      </c>
      <c r="BH204" s="180">
        <f>IF(N204="zníž. prenesená",J204,0)</f>
        <v>0</v>
      </c>
      <c r="BI204" s="180">
        <f>IF(N204="nulová",J204,0)</f>
        <v>0</v>
      </c>
      <c r="BJ204" s="17" t="s">
        <v>85</v>
      </c>
      <c r="BK204" s="180">
        <f>ROUND(I204*H204,2)</f>
        <v>0</v>
      </c>
      <c r="BL204" s="17" t="s">
        <v>211</v>
      </c>
      <c r="BM204" s="179" t="s">
        <v>269</v>
      </c>
    </row>
    <row r="205" spans="1:65" s="2" customFormat="1" ht="36" customHeight="1">
      <c r="A205" s="32"/>
      <c r="B205" s="166"/>
      <c r="C205" s="205" t="s">
        <v>270</v>
      </c>
      <c r="D205" s="205" t="s">
        <v>255</v>
      </c>
      <c r="E205" s="206" t="s">
        <v>271</v>
      </c>
      <c r="F205" s="207" t="s">
        <v>272</v>
      </c>
      <c r="G205" s="208" t="s">
        <v>268</v>
      </c>
      <c r="H205" s="209">
        <v>3</v>
      </c>
      <c r="I205" s="210"/>
      <c r="J205" s="211">
        <f>ROUND(I205*H205,2)</f>
        <v>0</v>
      </c>
      <c r="K205" s="212"/>
      <c r="L205" s="213"/>
      <c r="M205" s="214" t="s">
        <v>1</v>
      </c>
      <c r="N205" s="215" t="s">
        <v>39</v>
      </c>
      <c r="O205" s="58"/>
      <c r="P205" s="177">
        <f>O205*H205</f>
        <v>0</v>
      </c>
      <c r="Q205" s="177">
        <v>0.34560000000000002</v>
      </c>
      <c r="R205" s="177">
        <f>Q205*H205</f>
        <v>1.0367999999999999</v>
      </c>
      <c r="S205" s="177">
        <v>0</v>
      </c>
      <c r="T205" s="178">
        <f>S205*H205</f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79" t="s">
        <v>258</v>
      </c>
      <c r="AT205" s="179" t="s">
        <v>255</v>
      </c>
      <c r="AU205" s="179" t="s">
        <v>85</v>
      </c>
      <c r="AY205" s="17" t="s">
        <v>124</v>
      </c>
      <c r="BE205" s="180">
        <f>IF(N205="základná",J205,0)</f>
        <v>0</v>
      </c>
      <c r="BF205" s="180">
        <f>IF(N205="znížená",J205,0)</f>
        <v>0</v>
      </c>
      <c r="BG205" s="180">
        <f>IF(N205="zákl. prenesená",J205,0)</f>
        <v>0</v>
      </c>
      <c r="BH205" s="180">
        <f>IF(N205="zníž. prenesená",J205,0)</f>
        <v>0</v>
      </c>
      <c r="BI205" s="180">
        <f>IF(N205="nulová",J205,0)</f>
        <v>0</v>
      </c>
      <c r="BJ205" s="17" t="s">
        <v>85</v>
      </c>
      <c r="BK205" s="180">
        <f>ROUND(I205*H205,2)</f>
        <v>0</v>
      </c>
      <c r="BL205" s="17" t="s">
        <v>211</v>
      </c>
      <c r="BM205" s="179" t="s">
        <v>273</v>
      </c>
    </row>
    <row r="206" spans="1:65" s="2" customFormat="1" ht="24" customHeight="1">
      <c r="A206" s="32"/>
      <c r="B206" s="166"/>
      <c r="C206" s="205" t="s">
        <v>274</v>
      </c>
      <c r="D206" s="205" t="s">
        <v>255</v>
      </c>
      <c r="E206" s="206" t="s">
        <v>275</v>
      </c>
      <c r="F206" s="207" t="s">
        <v>276</v>
      </c>
      <c r="G206" s="208" t="s">
        <v>151</v>
      </c>
      <c r="H206" s="209">
        <v>74.400000000000006</v>
      </c>
      <c r="I206" s="210"/>
      <c r="J206" s="211">
        <f>ROUND(I206*H206,2)</f>
        <v>0</v>
      </c>
      <c r="K206" s="212"/>
      <c r="L206" s="213"/>
      <c r="M206" s="214" t="s">
        <v>1</v>
      </c>
      <c r="N206" s="215" t="s">
        <v>39</v>
      </c>
      <c r="O206" s="58"/>
      <c r="P206" s="177">
        <f>O206*H206</f>
        <v>0</v>
      </c>
      <c r="Q206" s="177">
        <v>1E-3</v>
      </c>
      <c r="R206" s="177">
        <f>Q206*H206</f>
        <v>7.4400000000000008E-2</v>
      </c>
      <c r="S206" s="177">
        <v>0</v>
      </c>
      <c r="T206" s="178">
        <f>S206*H206</f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79" t="s">
        <v>258</v>
      </c>
      <c r="AT206" s="179" t="s">
        <v>255</v>
      </c>
      <c r="AU206" s="179" t="s">
        <v>85</v>
      </c>
      <c r="AY206" s="17" t="s">
        <v>124</v>
      </c>
      <c r="BE206" s="180">
        <f>IF(N206="základná",J206,0)</f>
        <v>0</v>
      </c>
      <c r="BF206" s="180">
        <f>IF(N206="znížená",J206,0)</f>
        <v>0</v>
      </c>
      <c r="BG206" s="180">
        <f>IF(N206="zákl. prenesená",J206,0)</f>
        <v>0</v>
      </c>
      <c r="BH206" s="180">
        <f>IF(N206="zníž. prenesená",J206,0)</f>
        <v>0</v>
      </c>
      <c r="BI206" s="180">
        <f>IF(N206="nulová",J206,0)</f>
        <v>0</v>
      </c>
      <c r="BJ206" s="17" t="s">
        <v>85</v>
      </c>
      <c r="BK206" s="180">
        <f>ROUND(I206*H206,2)</f>
        <v>0</v>
      </c>
      <c r="BL206" s="17" t="s">
        <v>211</v>
      </c>
      <c r="BM206" s="179" t="s">
        <v>277</v>
      </c>
    </row>
    <row r="207" spans="1:65" s="14" customFormat="1" ht="11.25">
      <c r="B207" s="190"/>
      <c r="D207" s="182" t="s">
        <v>133</v>
      </c>
      <c r="E207" s="191" t="s">
        <v>1</v>
      </c>
      <c r="F207" s="192" t="s">
        <v>250</v>
      </c>
      <c r="H207" s="191" t="s">
        <v>1</v>
      </c>
      <c r="I207" s="193"/>
      <c r="L207" s="190"/>
      <c r="M207" s="194"/>
      <c r="N207" s="195"/>
      <c r="O207" s="195"/>
      <c r="P207" s="195"/>
      <c r="Q207" s="195"/>
      <c r="R207" s="195"/>
      <c r="S207" s="195"/>
      <c r="T207" s="196"/>
      <c r="AT207" s="191" t="s">
        <v>133</v>
      </c>
      <c r="AU207" s="191" t="s">
        <v>85</v>
      </c>
      <c r="AV207" s="14" t="s">
        <v>77</v>
      </c>
      <c r="AW207" s="14" t="s">
        <v>29</v>
      </c>
      <c r="AX207" s="14" t="s">
        <v>73</v>
      </c>
      <c r="AY207" s="191" t="s">
        <v>124</v>
      </c>
    </row>
    <row r="208" spans="1:65" s="13" customFormat="1" ht="11.25">
      <c r="B208" s="181"/>
      <c r="D208" s="182" t="s">
        <v>133</v>
      </c>
      <c r="E208" s="183" t="s">
        <v>1</v>
      </c>
      <c r="F208" s="184" t="s">
        <v>278</v>
      </c>
      <c r="H208" s="185">
        <v>62.4</v>
      </c>
      <c r="I208" s="186"/>
      <c r="L208" s="181"/>
      <c r="M208" s="187"/>
      <c r="N208" s="188"/>
      <c r="O208" s="188"/>
      <c r="P208" s="188"/>
      <c r="Q208" s="188"/>
      <c r="R208" s="188"/>
      <c r="S208" s="188"/>
      <c r="T208" s="189"/>
      <c r="AT208" s="183" t="s">
        <v>133</v>
      </c>
      <c r="AU208" s="183" t="s">
        <v>85</v>
      </c>
      <c r="AV208" s="13" t="s">
        <v>85</v>
      </c>
      <c r="AW208" s="13" t="s">
        <v>29</v>
      </c>
      <c r="AX208" s="13" t="s">
        <v>73</v>
      </c>
      <c r="AY208" s="183" t="s">
        <v>124</v>
      </c>
    </row>
    <row r="209" spans="1:65" s="14" customFormat="1" ht="11.25">
      <c r="B209" s="190"/>
      <c r="D209" s="182" t="s">
        <v>133</v>
      </c>
      <c r="E209" s="191" t="s">
        <v>1</v>
      </c>
      <c r="F209" s="192" t="s">
        <v>252</v>
      </c>
      <c r="H209" s="191" t="s">
        <v>1</v>
      </c>
      <c r="I209" s="193"/>
      <c r="L209" s="190"/>
      <c r="M209" s="194"/>
      <c r="N209" s="195"/>
      <c r="O209" s="195"/>
      <c r="P209" s="195"/>
      <c r="Q209" s="195"/>
      <c r="R209" s="195"/>
      <c r="S209" s="195"/>
      <c r="T209" s="196"/>
      <c r="AT209" s="191" t="s">
        <v>133</v>
      </c>
      <c r="AU209" s="191" t="s">
        <v>85</v>
      </c>
      <c r="AV209" s="14" t="s">
        <v>77</v>
      </c>
      <c r="AW209" s="14" t="s">
        <v>29</v>
      </c>
      <c r="AX209" s="14" t="s">
        <v>73</v>
      </c>
      <c r="AY209" s="191" t="s">
        <v>124</v>
      </c>
    </row>
    <row r="210" spans="1:65" s="13" customFormat="1" ht="11.25">
      <c r="B210" s="181"/>
      <c r="D210" s="182" t="s">
        <v>133</v>
      </c>
      <c r="E210" s="183" t="s">
        <v>1</v>
      </c>
      <c r="F210" s="184" t="s">
        <v>279</v>
      </c>
      <c r="H210" s="185">
        <v>7.2</v>
      </c>
      <c r="I210" s="186"/>
      <c r="L210" s="181"/>
      <c r="M210" s="187"/>
      <c r="N210" s="188"/>
      <c r="O210" s="188"/>
      <c r="P210" s="188"/>
      <c r="Q210" s="188"/>
      <c r="R210" s="188"/>
      <c r="S210" s="188"/>
      <c r="T210" s="189"/>
      <c r="AT210" s="183" t="s">
        <v>133</v>
      </c>
      <c r="AU210" s="183" t="s">
        <v>85</v>
      </c>
      <c r="AV210" s="13" t="s">
        <v>85</v>
      </c>
      <c r="AW210" s="13" t="s">
        <v>29</v>
      </c>
      <c r="AX210" s="13" t="s">
        <v>73</v>
      </c>
      <c r="AY210" s="183" t="s">
        <v>124</v>
      </c>
    </row>
    <row r="211" spans="1:65" s="14" customFormat="1" ht="11.25">
      <c r="B211" s="190"/>
      <c r="D211" s="182" t="s">
        <v>133</v>
      </c>
      <c r="E211" s="191" t="s">
        <v>1</v>
      </c>
      <c r="F211" s="192" t="s">
        <v>280</v>
      </c>
      <c r="H211" s="191" t="s">
        <v>1</v>
      </c>
      <c r="I211" s="193"/>
      <c r="L211" s="190"/>
      <c r="M211" s="194"/>
      <c r="N211" s="195"/>
      <c r="O211" s="195"/>
      <c r="P211" s="195"/>
      <c r="Q211" s="195"/>
      <c r="R211" s="195"/>
      <c r="S211" s="195"/>
      <c r="T211" s="196"/>
      <c r="AT211" s="191" t="s">
        <v>133</v>
      </c>
      <c r="AU211" s="191" t="s">
        <v>85</v>
      </c>
      <c r="AV211" s="14" t="s">
        <v>77</v>
      </c>
      <c r="AW211" s="14" t="s">
        <v>29</v>
      </c>
      <c r="AX211" s="14" t="s">
        <v>73</v>
      </c>
      <c r="AY211" s="191" t="s">
        <v>124</v>
      </c>
    </row>
    <row r="212" spans="1:65" s="13" customFormat="1" ht="11.25">
      <c r="B212" s="181"/>
      <c r="D212" s="182" t="s">
        <v>133</v>
      </c>
      <c r="E212" s="183" t="s">
        <v>1</v>
      </c>
      <c r="F212" s="184" t="s">
        <v>281</v>
      </c>
      <c r="H212" s="185">
        <v>4.8</v>
      </c>
      <c r="I212" s="186"/>
      <c r="L212" s="181"/>
      <c r="M212" s="187"/>
      <c r="N212" s="188"/>
      <c r="O212" s="188"/>
      <c r="P212" s="188"/>
      <c r="Q212" s="188"/>
      <c r="R212" s="188"/>
      <c r="S212" s="188"/>
      <c r="T212" s="189"/>
      <c r="AT212" s="183" t="s">
        <v>133</v>
      </c>
      <c r="AU212" s="183" t="s">
        <v>85</v>
      </c>
      <c r="AV212" s="13" t="s">
        <v>85</v>
      </c>
      <c r="AW212" s="13" t="s">
        <v>29</v>
      </c>
      <c r="AX212" s="13" t="s">
        <v>73</v>
      </c>
      <c r="AY212" s="183" t="s">
        <v>124</v>
      </c>
    </row>
    <row r="213" spans="1:65" s="15" customFormat="1" ht="11.25">
      <c r="B213" s="197"/>
      <c r="D213" s="182" t="s">
        <v>133</v>
      </c>
      <c r="E213" s="198" t="s">
        <v>1</v>
      </c>
      <c r="F213" s="199" t="s">
        <v>143</v>
      </c>
      <c r="H213" s="200">
        <v>74.399999999999991</v>
      </c>
      <c r="I213" s="201"/>
      <c r="L213" s="197"/>
      <c r="M213" s="202"/>
      <c r="N213" s="203"/>
      <c r="O213" s="203"/>
      <c r="P213" s="203"/>
      <c r="Q213" s="203"/>
      <c r="R213" s="203"/>
      <c r="S213" s="203"/>
      <c r="T213" s="204"/>
      <c r="AT213" s="198" t="s">
        <v>133</v>
      </c>
      <c r="AU213" s="198" t="s">
        <v>85</v>
      </c>
      <c r="AV213" s="15" t="s">
        <v>131</v>
      </c>
      <c r="AW213" s="15" t="s">
        <v>29</v>
      </c>
      <c r="AX213" s="15" t="s">
        <v>77</v>
      </c>
      <c r="AY213" s="198" t="s">
        <v>124</v>
      </c>
    </row>
    <row r="214" spans="1:65" s="2" customFormat="1" ht="24" customHeight="1">
      <c r="A214" s="32"/>
      <c r="B214" s="166"/>
      <c r="C214" s="205" t="s">
        <v>282</v>
      </c>
      <c r="D214" s="205" t="s">
        <v>255</v>
      </c>
      <c r="E214" s="206" t="s">
        <v>283</v>
      </c>
      <c r="F214" s="207" t="s">
        <v>284</v>
      </c>
      <c r="G214" s="208" t="s">
        <v>151</v>
      </c>
      <c r="H214" s="209">
        <v>61.75</v>
      </c>
      <c r="I214" s="210"/>
      <c r="J214" s="211">
        <f>ROUND(I214*H214,2)</f>
        <v>0</v>
      </c>
      <c r="K214" s="212"/>
      <c r="L214" s="213"/>
      <c r="M214" s="214" t="s">
        <v>1</v>
      </c>
      <c r="N214" s="215" t="s">
        <v>39</v>
      </c>
      <c r="O214" s="58"/>
      <c r="P214" s="177">
        <f>O214*H214</f>
        <v>0</v>
      </c>
      <c r="Q214" s="177">
        <v>2E-3</v>
      </c>
      <c r="R214" s="177">
        <f>Q214*H214</f>
        <v>0.1235</v>
      </c>
      <c r="S214" s="177">
        <v>0</v>
      </c>
      <c r="T214" s="178">
        <f>S214*H214</f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79" t="s">
        <v>258</v>
      </c>
      <c r="AT214" s="179" t="s">
        <v>255</v>
      </c>
      <c r="AU214" s="179" t="s">
        <v>85</v>
      </c>
      <c r="AY214" s="17" t="s">
        <v>124</v>
      </c>
      <c r="BE214" s="180">
        <f>IF(N214="základná",J214,0)</f>
        <v>0</v>
      </c>
      <c r="BF214" s="180">
        <f>IF(N214="znížená",J214,0)</f>
        <v>0</v>
      </c>
      <c r="BG214" s="180">
        <f>IF(N214="zákl. prenesená",J214,0)</f>
        <v>0</v>
      </c>
      <c r="BH214" s="180">
        <f>IF(N214="zníž. prenesená",J214,0)</f>
        <v>0</v>
      </c>
      <c r="BI214" s="180">
        <f>IF(N214="nulová",J214,0)</f>
        <v>0</v>
      </c>
      <c r="BJ214" s="17" t="s">
        <v>85</v>
      </c>
      <c r="BK214" s="180">
        <f>ROUND(I214*H214,2)</f>
        <v>0</v>
      </c>
      <c r="BL214" s="17" t="s">
        <v>211</v>
      </c>
      <c r="BM214" s="179" t="s">
        <v>285</v>
      </c>
    </row>
    <row r="215" spans="1:65" s="14" customFormat="1" ht="11.25">
      <c r="B215" s="190"/>
      <c r="D215" s="182" t="s">
        <v>133</v>
      </c>
      <c r="E215" s="191" t="s">
        <v>1</v>
      </c>
      <c r="F215" s="192" t="s">
        <v>250</v>
      </c>
      <c r="H215" s="191" t="s">
        <v>1</v>
      </c>
      <c r="I215" s="193"/>
      <c r="L215" s="190"/>
      <c r="M215" s="194"/>
      <c r="N215" s="195"/>
      <c r="O215" s="195"/>
      <c r="P215" s="195"/>
      <c r="Q215" s="195"/>
      <c r="R215" s="195"/>
      <c r="S215" s="195"/>
      <c r="T215" s="196"/>
      <c r="AT215" s="191" t="s">
        <v>133</v>
      </c>
      <c r="AU215" s="191" t="s">
        <v>85</v>
      </c>
      <c r="AV215" s="14" t="s">
        <v>77</v>
      </c>
      <c r="AW215" s="14" t="s">
        <v>29</v>
      </c>
      <c r="AX215" s="14" t="s">
        <v>73</v>
      </c>
      <c r="AY215" s="191" t="s">
        <v>124</v>
      </c>
    </row>
    <row r="216" spans="1:65" s="13" customFormat="1" ht="11.25">
      <c r="B216" s="181"/>
      <c r="D216" s="182" t="s">
        <v>133</v>
      </c>
      <c r="E216" s="183" t="s">
        <v>1</v>
      </c>
      <c r="F216" s="184" t="s">
        <v>286</v>
      </c>
      <c r="H216" s="185">
        <v>46.8</v>
      </c>
      <c r="I216" s="186"/>
      <c r="L216" s="181"/>
      <c r="M216" s="187"/>
      <c r="N216" s="188"/>
      <c r="O216" s="188"/>
      <c r="P216" s="188"/>
      <c r="Q216" s="188"/>
      <c r="R216" s="188"/>
      <c r="S216" s="188"/>
      <c r="T216" s="189"/>
      <c r="AT216" s="183" t="s">
        <v>133</v>
      </c>
      <c r="AU216" s="183" t="s">
        <v>85</v>
      </c>
      <c r="AV216" s="13" t="s">
        <v>85</v>
      </c>
      <c r="AW216" s="13" t="s">
        <v>29</v>
      </c>
      <c r="AX216" s="13" t="s">
        <v>73</v>
      </c>
      <c r="AY216" s="183" t="s">
        <v>124</v>
      </c>
    </row>
    <row r="217" spans="1:65" s="14" customFormat="1" ht="11.25">
      <c r="B217" s="190"/>
      <c r="D217" s="182" t="s">
        <v>133</v>
      </c>
      <c r="E217" s="191" t="s">
        <v>1</v>
      </c>
      <c r="F217" s="192" t="s">
        <v>252</v>
      </c>
      <c r="H217" s="191" t="s">
        <v>1</v>
      </c>
      <c r="I217" s="193"/>
      <c r="L217" s="190"/>
      <c r="M217" s="194"/>
      <c r="N217" s="195"/>
      <c r="O217" s="195"/>
      <c r="P217" s="195"/>
      <c r="Q217" s="195"/>
      <c r="R217" s="195"/>
      <c r="S217" s="195"/>
      <c r="T217" s="196"/>
      <c r="AT217" s="191" t="s">
        <v>133</v>
      </c>
      <c r="AU217" s="191" t="s">
        <v>85</v>
      </c>
      <c r="AV217" s="14" t="s">
        <v>77</v>
      </c>
      <c r="AW217" s="14" t="s">
        <v>29</v>
      </c>
      <c r="AX217" s="14" t="s">
        <v>73</v>
      </c>
      <c r="AY217" s="191" t="s">
        <v>124</v>
      </c>
    </row>
    <row r="218" spans="1:65" s="13" customFormat="1" ht="11.25">
      <c r="B218" s="181"/>
      <c r="D218" s="182" t="s">
        <v>133</v>
      </c>
      <c r="E218" s="183" t="s">
        <v>1</v>
      </c>
      <c r="F218" s="184" t="s">
        <v>287</v>
      </c>
      <c r="H218" s="185">
        <v>10.8</v>
      </c>
      <c r="I218" s="186"/>
      <c r="L218" s="181"/>
      <c r="M218" s="187"/>
      <c r="N218" s="188"/>
      <c r="O218" s="188"/>
      <c r="P218" s="188"/>
      <c r="Q218" s="188"/>
      <c r="R218" s="188"/>
      <c r="S218" s="188"/>
      <c r="T218" s="189"/>
      <c r="AT218" s="183" t="s">
        <v>133</v>
      </c>
      <c r="AU218" s="183" t="s">
        <v>85</v>
      </c>
      <c r="AV218" s="13" t="s">
        <v>85</v>
      </c>
      <c r="AW218" s="13" t="s">
        <v>29</v>
      </c>
      <c r="AX218" s="13" t="s">
        <v>73</v>
      </c>
      <c r="AY218" s="183" t="s">
        <v>124</v>
      </c>
    </row>
    <row r="219" spans="1:65" s="14" customFormat="1" ht="11.25">
      <c r="B219" s="190"/>
      <c r="D219" s="182" t="s">
        <v>133</v>
      </c>
      <c r="E219" s="191" t="s">
        <v>1</v>
      </c>
      <c r="F219" s="192" t="s">
        <v>280</v>
      </c>
      <c r="H219" s="191" t="s">
        <v>1</v>
      </c>
      <c r="I219" s="193"/>
      <c r="L219" s="190"/>
      <c r="M219" s="194"/>
      <c r="N219" s="195"/>
      <c r="O219" s="195"/>
      <c r="P219" s="195"/>
      <c r="Q219" s="195"/>
      <c r="R219" s="195"/>
      <c r="S219" s="195"/>
      <c r="T219" s="196"/>
      <c r="AT219" s="191" t="s">
        <v>133</v>
      </c>
      <c r="AU219" s="191" t="s">
        <v>85</v>
      </c>
      <c r="AV219" s="14" t="s">
        <v>77</v>
      </c>
      <c r="AW219" s="14" t="s">
        <v>29</v>
      </c>
      <c r="AX219" s="14" t="s">
        <v>73</v>
      </c>
      <c r="AY219" s="191" t="s">
        <v>124</v>
      </c>
    </row>
    <row r="220" spans="1:65" s="13" customFormat="1" ht="11.25">
      <c r="B220" s="181"/>
      <c r="D220" s="182" t="s">
        <v>133</v>
      </c>
      <c r="E220" s="183" t="s">
        <v>1</v>
      </c>
      <c r="F220" s="184" t="s">
        <v>288</v>
      </c>
      <c r="H220" s="185">
        <v>4.1500000000000004</v>
      </c>
      <c r="I220" s="186"/>
      <c r="L220" s="181"/>
      <c r="M220" s="187"/>
      <c r="N220" s="188"/>
      <c r="O220" s="188"/>
      <c r="P220" s="188"/>
      <c r="Q220" s="188"/>
      <c r="R220" s="188"/>
      <c r="S220" s="188"/>
      <c r="T220" s="189"/>
      <c r="AT220" s="183" t="s">
        <v>133</v>
      </c>
      <c r="AU220" s="183" t="s">
        <v>85</v>
      </c>
      <c r="AV220" s="13" t="s">
        <v>85</v>
      </c>
      <c r="AW220" s="13" t="s">
        <v>29</v>
      </c>
      <c r="AX220" s="13" t="s">
        <v>73</v>
      </c>
      <c r="AY220" s="183" t="s">
        <v>124</v>
      </c>
    </row>
    <row r="221" spans="1:65" s="15" customFormat="1" ht="11.25">
      <c r="B221" s="197"/>
      <c r="D221" s="182" t="s">
        <v>133</v>
      </c>
      <c r="E221" s="198" t="s">
        <v>1</v>
      </c>
      <c r="F221" s="199" t="s">
        <v>143</v>
      </c>
      <c r="H221" s="200">
        <v>61.749999999999993</v>
      </c>
      <c r="I221" s="201"/>
      <c r="L221" s="197"/>
      <c r="M221" s="202"/>
      <c r="N221" s="203"/>
      <c r="O221" s="203"/>
      <c r="P221" s="203"/>
      <c r="Q221" s="203"/>
      <c r="R221" s="203"/>
      <c r="S221" s="203"/>
      <c r="T221" s="204"/>
      <c r="AT221" s="198" t="s">
        <v>133</v>
      </c>
      <c r="AU221" s="198" t="s">
        <v>85</v>
      </c>
      <c r="AV221" s="15" t="s">
        <v>131</v>
      </c>
      <c r="AW221" s="15" t="s">
        <v>29</v>
      </c>
      <c r="AX221" s="15" t="s">
        <v>77</v>
      </c>
      <c r="AY221" s="198" t="s">
        <v>124</v>
      </c>
    </row>
    <row r="222" spans="1:65" s="2" customFormat="1" ht="24" customHeight="1">
      <c r="A222" s="32"/>
      <c r="B222" s="166"/>
      <c r="C222" s="167" t="s">
        <v>289</v>
      </c>
      <c r="D222" s="167" t="s">
        <v>127</v>
      </c>
      <c r="E222" s="168" t="s">
        <v>290</v>
      </c>
      <c r="F222" s="169" t="s">
        <v>291</v>
      </c>
      <c r="G222" s="170" t="s">
        <v>268</v>
      </c>
      <c r="H222" s="171">
        <v>1</v>
      </c>
      <c r="I222" s="172"/>
      <c r="J222" s="173">
        <f>ROUND(I222*H222,2)</f>
        <v>0</v>
      </c>
      <c r="K222" s="174"/>
      <c r="L222" s="33"/>
      <c r="M222" s="175" t="s">
        <v>1</v>
      </c>
      <c r="N222" s="176" t="s">
        <v>39</v>
      </c>
      <c r="O222" s="58"/>
      <c r="P222" s="177">
        <f>O222*H222</f>
        <v>0</v>
      </c>
      <c r="Q222" s="177">
        <v>3.6000000000000002E-4</v>
      </c>
      <c r="R222" s="177">
        <f>Q222*H222</f>
        <v>3.6000000000000002E-4</v>
      </c>
      <c r="S222" s="177">
        <v>0</v>
      </c>
      <c r="T222" s="178">
        <f>S222*H222</f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79" t="s">
        <v>211</v>
      </c>
      <c r="AT222" s="179" t="s">
        <v>127</v>
      </c>
      <c r="AU222" s="179" t="s">
        <v>85</v>
      </c>
      <c r="AY222" s="17" t="s">
        <v>124</v>
      </c>
      <c r="BE222" s="180">
        <f>IF(N222="základná",J222,0)</f>
        <v>0</v>
      </c>
      <c r="BF222" s="180">
        <f>IF(N222="znížená",J222,0)</f>
        <v>0</v>
      </c>
      <c r="BG222" s="180">
        <f>IF(N222="zákl. prenesená",J222,0)</f>
        <v>0</v>
      </c>
      <c r="BH222" s="180">
        <f>IF(N222="zníž. prenesená",J222,0)</f>
        <v>0</v>
      </c>
      <c r="BI222" s="180">
        <f>IF(N222="nulová",J222,0)</f>
        <v>0</v>
      </c>
      <c r="BJ222" s="17" t="s">
        <v>85</v>
      </c>
      <c r="BK222" s="180">
        <f>ROUND(I222*H222,2)</f>
        <v>0</v>
      </c>
      <c r="BL222" s="17" t="s">
        <v>211</v>
      </c>
      <c r="BM222" s="179" t="s">
        <v>292</v>
      </c>
    </row>
    <row r="223" spans="1:65" s="14" customFormat="1" ht="11.25">
      <c r="B223" s="190"/>
      <c r="D223" s="182" t="s">
        <v>133</v>
      </c>
      <c r="E223" s="191" t="s">
        <v>1</v>
      </c>
      <c r="F223" s="192" t="s">
        <v>280</v>
      </c>
      <c r="H223" s="191" t="s">
        <v>1</v>
      </c>
      <c r="I223" s="193"/>
      <c r="L223" s="190"/>
      <c r="M223" s="194"/>
      <c r="N223" s="195"/>
      <c r="O223" s="195"/>
      <c r="P223" s="195"/>
      <c r="Q223" s="195"/>
      <c r="R223" s="195"/>
      <c r="S223" s="195"/>
      <c r="T223" s="196"/>
      <c r="AT223" s="191" t="s">
        <v>133</v>
      </c>
      <c r="AU223" s="191" t="s">
        <v>85</v>
      </c>
      <c r="AV223" s="14" t="s">
        <v>77</v>
      </c>
      <c r="AW223" s="14" t="s">
        <v>29</v>
      </c>
      <c r="AX223" s="14" t="s">
        <v>73</v>
      </c>
      <c r="AY223" s="191" t="s">
        <v>124</v>
      </c>
    </row>
    <row r="224" spans="1:65" s="13" customFormat="1" ht="11.25">
      <c r="B224" s="181"/>
      <c r="D224" s="182" t="s">
        <v>133</v>
      </c>
      <c r="E224" s="183" t="s">
        <v>1</v>
      </c>
      <c r="F224" s="184" t="s">
        <v>77</v>
      </c>
      <c r="H224" s="185">
        <v>1</v>
      </c>
      <c r="I224" s="186"/>
      <c r="L224" s="181"/>
      <c r="M224" s="187"/>
      <c r="N224" s="188"/>
      <c r="O224" s="188"/>
      <c r="P224" s="188"/>
      <c r="Q224" s="188"/>
      <c r="R224" s="188"/>
      <c r="S224" s="188"/>
      <c r="T224" s="189"/>
      <c r="AT224" s="183" t="s">
        <v>133</v>
      </c>
      <c r="AU224" s="183" t="s">
        <v>85</v>
      </c>
      <c r="AV224" s="13" t="s">
        <v>85</v>
      </c>
      <c r="AW224" s="13" t="s">
        <v>29</v>
      </c>
      <c r="AX224" s="13" t="s">
        <v>77</v>
      </c>
      <c r="AY224" s="183" t="s">
        <v>124</v>
      </c>
    </row>
    <row r="225" spans="1:65" s="2" customFormat="1" ht="24" customHeight="1">
      <c r="A225" s="32"/>
      <c r="B225" s="166"/>
      <c r="C225" s="167" t="s">
        <v>293</v>
      </c>
      <c r="D225" s="167" t="s">
        <v>127</v>
      </c>
      <c r="E225" s="168" t="s">
        <v>294</v>
      </c>
      <c r="F225" s="169" t="s">
        <v>295</v>
      </c>
      <c r="G225" s="170" t="s">
        <v>268</v>
      </c>
      <c r="H225" s="171">
        <v>3</v>
      </c>
      <c r="I225" s="172"/>
      <c r="J225" s="173">
        <f>ROUND(I225*H225,2)</f>
        <v>0</v>
      </c>
      <c r="K225" s="174"/>
      <c r="L225" s="33"/>
      <c r="M225" s="175" t="s">
        <v>1</v>
      </c>
      <c r="N225" s="176" t="s">
        <v>39</v>
      </c>
      <c r="O225" s="58"/>
      <c r="P225" s="177">
        <f>O225*H225</f>
        <v>0</v>
      </c>
      <c r="Q225" s="177">
        <v>4.6000000000000001E-4</v>
      </c>
      <c r="R225" s="177">
        <f>Q225*H225</f>
        <v>1.3800000000000002E-3</v>
      </c>
      <c r="S225" s="177">
        <v>0</v>
      </c>
      <c r="T225" s="178">
        <f>S225*H225</f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79" t="s">
        <v>211</v>
      </c>
      <c r="AT225" s="179" t="s">
        <v>127</v>
      </c>
      <c r="AU225" s="179" t="s">
        <v>85</v>
      </c>
      <c r="AY225" s="17" t="s">
        <v>124</v>
      </c>
      <c r="BE225" s="180">
        <f>IF(N225="základná",J225,0)</f>
        <v>0</v>
      </c>
      <c r="BF225" s="180">
        <f>IF(N225="znížená",J225,0)</f>
        <v>0</v>
      </c>
      <c r="BG225" s="180">
        <f>IF(N225="zákl. prenesená",J225,0)</f>
        <v>0</v>
      </c>
      <c r="BH225" s="180">
        <f>IF(N225="zníž. prenesená",J225,0)</f>
        <v>0</v>
      </c>
      <c r="BI225" s="180">
        <f>IF(N225="nulová",J225,0)</f>
        <v>0</v>
      </c>
      <c r="BJ225" s="17" t="s">
        <v>85</v>
      </c>
      <c r="BK225" s="180">
        <f>ROUND(I225*H225,2)</f>
        <v>0</v>
      </c>
      <c r="BL225" s="17" t="s">
        <v>211</v>
      </c>
      <c r="BM225" s="179" t="s">
        <v>296</v>
      </c>
    </row>
    <row r="226" spans="1:65" s="14" customFormat="1" ht="11.25">
      <c r="B226" s="190"/>
      <c r="D226" s="182" t="s">
        <v>133</v>
      </c>
      <c r="E226" s="191" t="s">
        <v>1</v>
      </c>
      <c r="F226" s="192" t="s">
        <v>252</v>
      </c>
      <c r="H226" s="191" t="s">
        <v>1</v>
      </c>
      <c r="I226" s="193"/>
      <c r="L226" s="190"/>
      <c r="M226" s="194"/>
      <c r="N226" s="195"/>
      <c r="O226" s="195"/>
      <c r="P226" s="195"/>
      <c r="Q226" s="195"/>
      <c r="R226" s="195"/>
      <c r="S226" s="195"/>
      <c r="T226" s="196"/>
      <c r="AT226" s="191" t="s">
        <v>133</v>
      </c>
      <c r="AU226" s="191" t="s">
        <v>85</v>
      </c>
      <c r="AV226" s="14" t="s">
        <v>77</v>
      </c>
      <c r="AW226" s="14" t="s">
        <v>29</v>
      </c>
      <c r="AX226" s="14" t="s">
        <v>73</v>
      </c>
      <c r="AY226" s="191" t="s">
        <v>124</v>
      </c>
    </row>
    <row r="227" spans="1:65" s="13" customFormat="1" ht="11.25">
      <c r="B227" s="181"/>
      <c r="D227" s="182" t="s">
        <v>133</v>
      </c>
      <c r="E227" s="183" t="s">
        <v>1</v>
      </c>
      <c r="F227" s="184" t="s">
        <v>144</v>
      </c>
      <c r="H227" s="185">
        <v>3</v>
      </c>
      <c r="I227" s="186"/>
      <c r="L227" s="181"/>
      <c r="M227" s="187"/>
      <c r="N227" s="188"/>
      <c r="O227" s="188"/>
      <c r="P227" s="188"/>
      <c r="Q227" s="188"/>
      <c r="R227" s="188"/>
      <c r="S227" s="188"/>
      <c r="T227" s="189"/>
      <c r="AT227" s="183" t="s">
        <v>133</v>
      </c>
      <c r="AU227" s="183" t="s">
        <v>85</v>
      </c>
      <c r="AV227" s="13" t="s">
        <v>85</v>
      </c>
      <c r="AW227" s="13" t="s">
        <v>29</v>
      </c>
      <c r="AX227" s="13" t="s">
        <v>77</v>
      </c>
      <c r="AY227" s="183" t="s">
        <v>124</v>
      </c>
    </row>
    <row r="228" spans="1:65" s="2" customFormat="1" ht="24" customHeight="1">
      <c r="A228" s="32"/>
      <c r="B228" s="166"/>
      <c r="C228" s="167" t="s">
        <v>297</v>
      </c>
      <c r="D228" s="167" t="s">
        <v>127</v>
      </c>
      <c r="E228" s="168" t="s">
        <v>298</v>
      </c>
      <c r="F228" s="169" t="s">
        <v>299</v>
      </c>
      <c r="G228" s="170" t="s">
        <v>268</v>
      </c>
      <c r="H228" s="171">
        <v>14</v>
      </c>
      <c r="I228" s="172"/>
      <c r="J228" s="173">
        <f>ROUND(I228*H228,2)</f>
        <v>0</v>
      </c>
      <c r="K228" s="174"/>
      <c r="L228" s="33"/>
      <c r="M228" s="175" t="s">
        <v>1</v>
      </c>
      <c r="N228" s="176" t="s">
        <v>39</v>
      </c>
      <c r="O228" s="58"/>
      <c r="P228" s="177">
        <f>O228*H228</f>
        <v>0</v>
      </c>
      <c r="Q228" s="177">
        <v>5.0000000000000001E-4</v>
      </c>
      <c r="R228" s="177">
        <f>Q228*H228</f>
        <v>7.0000000000000001E-3</v>
      </c>
      <c r="S228" s="177">
        <v>0</v>
      </c>
      <c r="T228" s="178">
        <f>S228*H228</f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79" t="s">
        <v>211</v>
      </c>
      <c r="AT228" s="179" t="s">
        <v>127</v>
      </c>
      <c r="AU228" s="179" t="s">
        <v>85</v>
      </c>
      <c r="AY228" s="17" t="s">
        <v>124</v>
      </c>
      <c r="BE228" s="180">
        <f>IF(N228="základná",J228,0)</f>
        <v>0</v>
      </c>
      <c r="BF228" s="180">
        <f>IF(N228="znížená",J228,0)</f>
        <v>0</v>
      </c>
      <c r="BG228" s="180">
        <f>IF(N228="zákl. prenesená",J228,0)</f>
        <v>0</v>
      </c>
      <c r="BH228" s="180">
        <f>IF(N228="zníž. prenesená",J228,0)</f>
        <v>0</v>
      </c>
      <c r="BI228" s="180">
        <f>IF(N228="nulová",J228,0)</f>
        <v>0</v>
      </c>
      <c r="BJ228" s="17" t="s">
        <v>85</v>
      </c>
      <c r="BK228" s="180">
        <f>ROUND(I228*H228,2)</f>
        <v>0</v>
      </c>
      <c r="BL228" s="17" t="s">
        <v>211</v>
      </c>
      <c r="BM228" s="179" t="s">
        <v>300</v>
      </c>
    </row>
    <row r="229" spans="1:65" s="14" customFormat="1" ht="11.25">
      <c r="B229" s="190"/>
      <c r="D229" s="182" t="s">
        <v>133</v>
      </c>
      <c r="E229" s="191" t="s">
        <v>1</v>
      </c>
      <c r="F229" s="192" t="s">
        <v>250</v>
      </c>
      <c r="H229" s="191" t="s">
        <v>1</v>
      </c>
      <c r="I229" s="193"/>
      <c r="L229" s="190"/>
      <c r="M229" s="194"/>
      <c r="N229" s="195"/>
      <c r="O229" s="195"/>
      <c r="P229" s="195"/>
      <c r="Q229" s="195"/>
      <c r="R229" s="195"/>
      <c r="S229" s="195"/>
      <c r="T229" s="196"/>
      <c r="AT229" s="191" t="s">
        <v>133</v>
      </c>
      <c r="AU229" s="191" t="s">
        <v>85</v>
      </c>
      <c r="AV229" s="14" t="s">
        <v>77</v>
      </c>
      <c r="AW229" s="14" t="s">
        <v>29</v>
      </c>
      <c r="AX229" s="14" t="s">
        <v>73</v>
      </c>
      <c r="AY229" s="191" t="s">
        <v>124</v>
      </c>
    </row>
    <row r="230" spans="1:65" s="13" customFormat="1" ht="11.25">
      <c r="B230" s="181"/>
      <c r="D230" s="182" t="s">
        <v>133</v>
      </c>
      <c r="E230" s="183" t="s">
        <v>1</v>
      </c>
      <c r="F230" s="184" t="s">
        <v>197</v>
      </c>
      <c r="H230" s="185">
        <v>13</v>
      </c>
      <c r="I230" s="186"/>
      <c r="L230" s="181"/>
      <c r="M230" s="187"/>
      <c r="N230" s="188"/>
      <c r="O230" s="188"/>
      <c r="P230" s="188"/>
      <c r="Q230" s="188"/>
      <c r="R230" s="188"/>
      <c r="S230" s="188"/>
      <c r="T230" s="189"/>
      <c r="AT230" s="183" t="s">
        <v>133</v>
      </c>
      <c r="AU230" s="183" t="s">
        <v>85</v>
      </c>
      <c r="AV230" s="13" t="s">
        <v>85</v>
      </c>
      <c r="AW230" s="13" t="s">
        <v>29</v>
      </c>
      <c r="AX230" s="13" t="s">
        <v>73</v>
      </c>
      <c r="AY230" s="183" t="s">
        <v>124</v>
      </c>
    </row>
    <row r="231" spans="1:65" s="14" customFormat="1" ht="11.25">
      <c r="B231" s="190"/>
      <c r="D231" s="182" t="s">
        <v>133</v>
      </c>
      <c r="E231" s="191" t="s">
        <v>1</v>
      </c>
      <c r="F231" s="192" t="s">
        <v>280</v>
      </c>
      <c r="H231" s="191" t="s">
        <v>1</v>
      </c>
      <c r="I231" s="193"/>
      <c r="L231" s="190"/>
      <c r="M231" s="194"/>
      <c r="N231" s="195"/>
      <c r="O231" s="195"/>
      <c r="P231" s="195"/>
      <c r="Q231" s="195"/>
      <c r="R231" s="195"/>
      <c r="S231" s="195"/>
      <c r="T231" s="196"/>
      <c r="AT231" s="191" t="s">
        <v>133</v>
      </c>
      <c r="AU231" s="191" t="s">
        <v>85</v>
      </c>
      <c r="AV231" s="14" t="s">
        <v>77</v>
      </c>
      <c r="AW231" s="14" t="s">
        <v>29</v>
      </c>
      <c r="AX231" s="14" t="s">
        <v>73</v>
      </c>
      <c r="AY231" s="191" t="s">
        <v>124</v>
      </c>
    </row>
    <row r="232" spans="1:65" s="13" customFormat="1" ht="11.25">
      <c r="B232" s="181"/>
      <c r="D232" s="182" t="s">
        <v>133</v>
      </c>
      <c r="E232" s="183" t="s">
        <v>1</v>
      </c>
      <c r="F232" s="184" t="s">
        <v>77</v>
      </c>
      <c r="H232" s="185">
        <v>1</v>
      </c>
      <c r="I232" s="186"/>
      <c r="L232" s="181"/>
      <c r="M232" s="187"/>
      <c r="N232" s="188"/>
      <c r="O232" s="188"/>
      <c r="P232" s="188"/>
      <c r="Q232" s="188"/>
      <c r="R232" s="188"/>
      <c r="S232" s="188"/>
      <c r="T232" s="189"/>
      <c r="AT232" s="183" t="s">
        <v>133</v>
      </c>
      <c r="AU232" s="183" t="s">
        <v>85</v>
      </c>
      <c r="AV232" s="13" t="s">
        <v>85</v>
      </c>
      <c r="AW232" s="13" t="s">
        <v>29</v>
      </c>
      <c r="AX232" s="13" t="s">
        <v>73</v>
      </c>
      <c r="AY232" s="183" t="s">
        <v>124</v>
      </c>
    </row>
    <row r="233" spans="1:65" s="15" customFormat="1" ht="11.25">
      <c r="B233" s="197"/>
      <c r="D233" s="182" t="s">
        <v>133</v>
      </c>
      <c r="E233" s="198" t="s">
        <v>1</v>
      </c>
      <c r="F233" s="199" t="s">
        <v>143</v>
      </c>
      <c r="H233" s="200">
        <v>14</v>
      </c>
      <c r="I233" s="201"/>
      <c r="L233" s="197"/>
      <c r="M233" s="202"/>
      <c r="N233" s="203"/>
      <c r="O233" s="203"/>
      <c r="P233" s="203"/>
      <c r="Q233" s="203"/>
      <c r="R233" s="203"/>
      <c r="S233" s="203"/>
      <c r="T233" s="204"/>
      <c r="AT233" s="198" t="s">
        <v>133</v>
      </c>
      <c r="AU233" s="198" t="s">
        <v>85</v>
      </c>
      <c r="AV233" s="15" t="s">
        <v>131</v>
      </c>
      <c r="AW233" s="15" t="s">
        <v>29</v>
      </c>
      <c r="AX233" s="15" t="s">
        <v>77</v>
      </c>
      <c r="AY233" s="198" t="s">
        <v>124</v>
      </c>
    </row>
    <row r="234" spans="1:65" s="2" customFormat="1" ht="36" customHeight="1">
      <c r="A234" s="32"/>
      <c r="B234" s="166"/>
      <c r="C234" s="205" t="s">
        <v>301</v>
      </c>
      <c r="D234" s="205" t="s">
        <v>255</v>
      </c>
      <c r="E234" s="206" t="s">
        <v>302</v>
      </c>
      <c r="F234" s="207" t="s">
        <v>303</v>
      </c>
      <c r="G234" s="208" t="s">
        <v>151</v>
      </c>
      <c r="H234" s="209">
        <v>223.2</v>
      </c>
      <c r="I234" s="210"/>
      <c r="J234" s="211">
        <f>ROUND(I234*H234,2)</f>
        <v>0</v>
      </c>
      <c r="K234" s="212"/>
      <c r="L234" s="213"/>
      <c r="M234" s="214" t="s">
        <v>1</v>
      </c>
      <c r="N234" s="215" t="s">
        <v>39</v>
      </c>
      <c r="O234" s="58"/>
      <c r="P234" s="177">
        <f>O234*H234</f>
        <v>0</v>
      </c>
      <c r="Q234" s="177">
        <v>1.48E-3</v>
      </c>
      <c r="R234" s="177">
        <f>Q234*H234</f>
        <v>0.33033599999999996</v>
      </c>
      <c r="S234" s="177">
        <v>0</v>
      </c>
      <c r="T234" s="178">
        <f>S234*H234</f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79" t="s">
        <v>258</v>
      </c>
      <c r="AT234" s="179" t="s">
        <v>255</v>
      </c>
      <c r="AU234" s="179" t="s">
        <v>85</v>
      </c>
      <c r="AY234" s="17" t="s">
        <v>124</v>
      </c>
      <c r="BE234" s="180">
        <f>IF(N234="základná",J234,0)</f>
        <v>0</v>
      </c>
      <c r="BF234" s="180">
        <f>IF(N234="znížená",J234,0)</f>
        <v>0</v>
      </c>
      <c r="BG234" s="180">
        <f>IF(N234="zákl. prenesená",J234,0)</f>
        <v>0</v>
      </c>
      <c r="BH234" s="180">
        <f>IF(N234="zníž. prenesená",J234,0)</f>
        <v>0</v>
      </c>
      <c r="BI234" s="180">
        <f>IF(N234="nulová",J234,0)</f>
        <v>0</v>
      </c>
      <c r="BJ234" s="17" t="s">
        <v>85</v>
      </c>
      <c r="BK234" s="180">
        <f>ROUND(I234*H234,2)</f>
        <v>0</v>
      </c>
      <c r="BL234" s="17" t="s">
        <v>211</v>
      </c>
      <c r="BM234" s="179" t="s">
        <v>304</v>
      </c>
    </row>
    <row r="235" spans="1:65" s="14" customFormat="1" ht="11.25">
      <c r="B235" s="190"/>
      <c r="D235" s="182" t="s">
        <v>133</v>
      </c>
      <c r="E235" s="191" t="s">
        <v>1</v>
      </c>
      <c r="F235" s="192" t="s">
        <v>250</v>
      </c>
      <c r="H235" s="191" t="s">
        <v>1</v>
      </c>
      <c r="I235" s="193"/>
      <c r="L235" s="190"/>
      <c r="M235" s="194"/>
      <c r="N235" s="195"/>
      <c r="O235" s="195"/>
      <c r="P235" s="195"/>
      <c r="Q235" s="195"/>
      <c r="R235" s="195"/>
      <c r="S235" s="195"/>
      <c r="T235" s="196"/>
      <c r="AT235" s="191" t="s">
        <v>133</v>
      </c>
      <c r="AU235" s="191" t="s">
        <v>85</v>
      </c>
      <c r="AV235" s="14" t="s">
        <v>77</v>
      </c>
      <c r="AW235" s="14" t="s">
        <v>29</v>
      </c>
      <c r="AX235" s="14" t="s">
        <v>73</v>
      </c>
      <c r="AY235" s="191" t="s">
        <v>124</v>
      </c>
    </row>
    <row r="236" spans="1:65" s="13" customFormat="1" ht="11.25">
      <c r="B236" s="181"/>
      <c r="D236" s="182" t="s">
        <v>133</v>
      </c>
      <c r="E236" s="183" t="s">
        <v>1</v>
      </c>
      <c r="F236" s="184" t="s">
        <v>278</v>
      </c>
      <c r="H236" s="185">
        <v>62.4</v>
      </c>
      <c r="I236" s="186"/>
      <c r="L236" s="181"/>
      <c r="M236" s="187"/>
      <c r="N236" s="188"/>
      <c r="O236" s="188"/>
      <c r="P236" s="188"/>
      <c r="Q236" s="188"/>
      <c r="R236" s="188"/>
      <c r="S236" s="188"/>
      <c r="T236" s="189"/>
      <c r="AT236" s="183" t="s">
        <v>133</v>
      </c>
      <c r="AU236" s="183" t="s">
        <v>85</v>
      </c>
      <c r="AV236" s="13" t="s">
        <v>85</v>
      </c>
      <c r="AW236" s="13" t="s">
        <v>29</v>
      </c>
      <c r="AX236" s="13" t="s">
        <v>73</v>
      </c>
      <c r="AY236" s="183" t="s">
        <v>124</v>
      </c>
    </row>
    <row r="237" spans="1:65" s="14" customFormat="1" ht="11.25">
      <c r="B237" s="190"/>
      <c r="D237" s="182" t="s">
        <v>133</v>
      </c>
      <c r="E237" s="191" t="s">
        <v>1</v>
      </c>
      <c r="F237" s="192" t="s">
        <v>252</v>
      </c>
      <c r="H237" s="191" t="s">
        <v>1</v>
      </c>
      <c r="I237" s="193"/>
      <c r="L237" s="190"/>
      <c r="M237" s="194"/>
      <c r="N237" s="195"/>
      <c r="O237" s="195"/>
      <c r="P237" s="195"/>
      <c r="Q237" s="195"/>
      <c r="R237" s="195"/>
      <c r="S237" s="195"/>
      <c r="T237" s="196"/>
      <c r="AT237" s="191" t="s">
        <v>133</v>
      </c>
      <c r="AU237" s="191" t="s">
        <v>85</v>
      </c>
      <c r="AV237" s="14" t="s">
        <v>77</v>
      </c>
      <c r="AW237" s="14" t="s">
        <v>29</v>
      </c>
      <c r="AX237" s="14" t="s">
        <v>73</v>
      </c>
      <c r="AY237" s="191" t="s">
        <v>124</v>
      </c>
    </row>
    <row r="238" spans="1:65" s="13" customFormat="1" ht="11.25">
      <c r="B238" s="181"/>
      <c r="D238" s="182" t="s">
        <v>133</v>
      </c>
      <c r="E238" s="183" t="s">
        <v>1</v>
      </c>
      <c r="F238" s="184" t="s">
        <v>279</v>
      </c>
      <c r="H238" s="185">
        <v>7.2</v>
      </c>
      <c r="I238" s="186"/>
      <c r="L238" s="181"/>
      <c r="M238" s="187"/>
      <c r="N238" s="188"/>
      <c r="O238" s="188"/>
      <c r="P238" s="188"/>
      <c r="Q238" s="188"/>
      <c r="R238" s="188"/>
      <c r="S238" s="188"/>
      <c r="T238" s="189"/>
      <c r="AT238" s="183" t="s">
        <v>133</v>
      </c>
      <c r="AU238" s="183" t="s">
        <v>85</v>
      </c>
      <c r="AV238" s="13" t="s">
        <v>85</v>
      </c>
      <c r="AW238" s="13" t="s">
        <v>29</v>
      </c>
      <c r="AX238" s="13" t="s">
        <v>73</v>
      </c>
      <c r="AY238" s="183" t="s">
        <v>124</v>
      </c>
    </row>
    <row r="239" spans="1:65" s="14" customFormat="1" ht="11.25">
      <c r="B239" s="190"/>
      <c r="D239" s="182" t="s">
        <v>133</v>
      </c>
      <c r="E239" s="191" t="s">
        <v>1</v>
      </c>
      <c r="F239" s="192" t="s">
        <v>280</v>
      </c>
      <c r="H239" s="191" t="s">
        <v>1</v>
      </c>
      <c r="I239" s="193"/>
      <c r="L239" s="190"/>
      <c r="M239" s="194"/>
      <c r="N239" s="195"/>
      <c r="O239" s="195"/>
      <c r="P239" s="195"/>
      <c r="Q239" s="195"/>
      <c r="R239" s="195"/>
      <c r="S239" s="195"/>
      <c r="T239" s="196"/>
      <c r="AT239" s="191" t="s">
        <v>133</v>
      </c>
      <c r="AU239" s="191" t="s">
        <v>85</v>
      </c>
      <c r="AV239" s="14" t="s">
        <v>77</v>
      </c>
      <c r="AW239" s="14" t="s">
        <v>29</v>
      </c>
      <c r="AX239" s="14" t="s">
        <v>73</v>
      </c>
      <c r="AY239" s="191" t="s">
        <v>124</v>
      </c>
    </row>
    <row r="240" spans="1:65" s="13" customFormat="1" ht="11.25">
      <c r="B240" s="181"/>
      <c r="D240" s="182" t="s">
        <v>133</v>
      </c>
      <c r="E240" s="183" t="s">
        <v>1</v>
      </c>
      <c r="F240" s="184" t="s">
        <v>305</v>
      </c>
      <c r="H240" s="185">
        <v>4.8</v>
      </c>
      <c r="I240" s="186"/>
      <c r="L240" s="181"/>
      <c r="M240" s="187"/>
      <c r="N240" s="188"/>
      <c r="O240" s="188"/>
      <c r="P240" s="188"/>
      <c r="Q240" s="188"/>
      <c r="R240" s="188"/>
      <c r="S240" s="188"/>
      <c r="T240" s="189"/>
      <c r="AT240" s="183" t="s">
        <v>133</v>
      </c>
      <c r="AU240" s="183" t="s">
        <v>85</v>
      </c>
      <c r="AV240" s="13" t="s">
        <v>85</v>
      </c>
      <c r="AW240" s="13" t="s">
        <v>29</v>
      </c>
      <c r="AX240" s="13" t="s">
        <v>73</v>
      </c>
      <c r="AY240" s="183" t="s">
        <v>124</v>
      </c>
    </row>
    <row r="241" spans="1:65" s="15" customFormat="1" ht="11.25">
      <c r="B241" s="197"/>
      <c r="D241" s="182" t="s">
        <v>133</v>
      </c>
      <c r="E241" s="198" t="s">
        <v>1</v>
      </c>
      <c r="F241" s="199" t="s">
        <v>143</v>
      </c>
      <c r="H241" s="200">
        <v>74.399999999999991</v>
      </c>
      <c r="I241" s="201"/>
      <c r="L241" s="197"/>
      <c r="M241" s="202"/>
      <c r="N241" s="203"/>
      <c r="O241" s="203"/>
      <c r="P241" s="203"/>
      <c r="Q241" s="203"/>
      <c r="R241" s="203"/>
      <c r="S241" s="203"/>
      <c r="T241" s="204"/>
      <c r="AT241" s="198" t="s">
        <v>133</v>
      </c>
      <c r="AU241" s="198" t="s">
        <v>85</v>
      </c>
      <c r="AV241" s="15" t="s">
        <v>131</v>
      </c>
      <c r="AW241" s="15" t="s">
        <v>29</v>
      </c>
      <c r="AX241" s="15" t="s">
        <v>77</v>
      </c>
      <c r="AY241" s="198" t="s">
        <v>124</v>
      </c>
    </row>
    <row r="242" spans="1:65" s="13" customFormat="1" ht="11.25">
      <c r="B242" s="181"/>
      <c r="D242" s="182" t="s">
        <v>133</v>
      </c>
      <c r="F242" s="184" t="s">
        <v>306</v>
      </c>
      <c r="H242" s="185">
        <v>223.2</v>
      </c>
      <c r="I242" s="186"/>
      <c r="L242" s="181"/>
      <c r="M242" s="187"/>
      <c r="N242" s="188"/>
      <c r="O242" s="188"/>
      <c r="P242" s="188"/>
      <c r="Q242" s="188"/>
      <c r="R242" s="188"/>
      <c r="S242" s="188"/>
      <c r="T242" s="189"/>
      <c r="AT242" s="183" t="s">
        <v>133</v>
      </c>
      <c r="AU242" s="183" t="s">
        <v>85</v>
      </c>
      <c r="AV242" s="13" t="s">
        <v>85</v>
      </c>
      <c r="AW242" s="13" t="s">
        <v>3</v>
      </c>
      <c r="AX242" s="13" t="s">
        <v>77</v>
      </c>
      <c r="AY242" s="183" t="s">
        <v>124</v>
      </c>
    </row>
    <row r="243" spans="1:65" s="2" customFormat="1" ht="24" customHeight="1">
      <c r="A243" s="32"/>
      <c r="B243" s="166"/>
      <c r="C243" s="167" t="s">
        <v>258</v>
      </c>
      <c r="D243" s="167" t="s">
        <v>127</v>
      </c>
      <c r="E243" s="168" t="s">
        <v>307</v>
      </c>
      <c r="F243" s="169" t="s">
        <v>308</v>
      </c>
      <c r="G243" s="170" t="s">
        <v>186</v>
      </c>
      <c r="H243" s="171">
        <v>6.1689999999999996</v>
      </c>
      <c r="I243" s="172"/>
      <c r="J243" s="173">
        <f>ROUND(I243*H243,2)</f>
        <v>0</v>
      </c>
      <c r="K243" s="174"/>
      <c r="L243" s="33"/>
      <c r="M243" s="175" t="s">
        <v>1</v>
      </c>
      <c r="N243" s="176" t="s">
        <v>39</v>
      </c>
      <c r="O243" s="58"/>
      <c r="P243" s="177">
        <f>O243*H243</f>
        <v>0</v>
      </c>
      <c r="Q243" s="177">
        <v>0</v>
      </c>
      <c r="R243" s="177">
        <f>Q243*H243</f>
        <v>0</v>
      </c>
      <c r="S243" s="177">
        <v>0</v>
      </c>
      <c r="T243" s="178">
        <f>S243*H243</f>
        <v>0</v>
      </c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R243" s="179" t="s">
        <v>211</v>
      </c>
      <c r="AT243" s="179" t="s">
        <v>127</v>
      </c>
      <c r="AU243" s="179" t="s">
        <v>85</v>
      </c>
      <c r="AY243" s="17" t="s">
        <v>124</v>
      </c>
      <c r="BE243" s="180">
        <f>IF(N243="základná",J243,0)</f>
        <v>0</v>
      </c>
      <c r="BF243" s="180">
        <f>IF(N243="znížená",J243,0)</f>
        <v>0</v>
      </c>
      <c r="BG243" s="180">
        <f>IF(N243="zákl. prenesená",J243,0)</f>
        <v>0</v>
      </c>
      <c r="BH243" s="180">
        <f>IF(N243="zníž. prenesená",J243,0)</f>
        <v>0</v>
      </c>
      <c r="BI243" s="180">
        <f>IF(N243="nulová",J243,0)</f>
        <v>0</v>
      </c>
      <c r="BJ243" s="17" t="s">
        <v>85</v>
      </c>
      <c r="BK243" s="180">
        <f>ROUND(I243*H243,2)</f>
        <v>0</v>
      </c>
      <c r="BL243" s="17" t="s">
        <v>211</v>
      </c>
      <c r="BM243" s="179" t="s">
        <v>309</v>
      </c>
    </row>
    <row r="244" spans="1:65" s="12" customFormat="1" ht="22.9" customHeight="1">
      <c r="B244" s="153"/>
      <c r="D244" s="154" t="s">
        <v>72</v>
      </c>
      <c r="E244" s="164" t="s">
        <v>310</v>
      </c>
      <c r="F244" s="164" t="s">
        <v>311</v>
      </c>
      <c r="I244" s="156"/>
      <c r="J244" s="165">
        <f>BK244</f>
        <v>0</v>
      </c>
      <c r="L244" s="153"/>
      <c r="M244" s="158"/>
      <c r="N244" s="159"/>
      <c r="O244" s="159"/>
      <c r="P244" s="160">
        <f>SUM(P245:P274)</f>
        <v>0</v>
      </c>
      <c r="Q244" s="159"/>
      <c r="R244" s="160">
        <f>SUM(R245:R274)</f>
        <v>0.76976599999999995</v>
      </c>
      <c r="S244" s="159"/>
      <c r="T244" s="161">
        <f>SUM(T245:T274)</f>
        <v>2.4</v>
      </c>
      <c r="AR244" s="154" t="s">
        <v>85</v>
      </c>
      <c r="AT244" s="162" t="s">
        <v>72</v>
      </c>
      <c r="AU244" s="162" t="s">
        <v>77</v>
      </c>
      <c r="AY244" s="154" t="s">
        <v>124</v>
      </c>
      <c r="BK244" s="163">
        <f>SUM(BK245:BK274)</f>
        <v>0</v>
      </c>
    </row>
    <row r="245" spans="1:65" s="2" customFormat="1" ht="24" customHeight="1">
      <c r="A245" s="32"/>
      <c r="B245" s="166"/>
      <c r="C245" s="167" t="s">
        <v>312</v>
      </c>
      <c r="D245" s="167" t="s">
        <v>127</v>
      </c>
      <c r="E245" s="168" t="s">
        <v>313</v>
      </c>
      <c r="F245" s="169" t="s">
        <v>314</v>
      </c>
      <c r="G245" s="170" t="s">
        <v>151</v>
      </c>
      <c r="H245" s="171">
        <v>14.3</v>
      </c>
      <c r="I245" s="172"/>
      <c r="J245" s="173">
        <f>ROUND(I245*H245,2)</f>
        <v>0</v>
      </c>
      <c r="K245" s="174"/>
      <c r="L245" s="33"/>
      <c r="M245" s="175" t="s">
        <v>1</v>
      </c>
      <c r="N245" s="176" t="s">
        <v>39</v>
      </c>
      <c r="O245" s="58"/>
      <c r="P245" s="177">
        <f>O245*H245</f>
        <v>0</v>
      </c>
      <c r="Q245" s="177">
        <v>2.1000000000000001E-4</v>
      </c>
      <c r="R245" s="177">
        <f>Q245*H245</f>
        <v>3.0030000000000005E-3</v>
      </c>
      <c r="S245" s="177">
        <v>0</v>
      </c>
      <c r="T245" s="178">
        <f>S245*H245</f>
        <v>0</v>
      </c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R245" s="179" t="s">
        <v>211</v>
      </c>
      <c r="AT245" s="179" t="s">
        <v>127</v>
      </c>
      <c r="AU245" s="179" t="s">
        <v>85</v>
      </c>
      <c r="AY245" s="17" t="s">
        <v>124</v>
      </c>
      <c r="BE245" s="180">
        <f>IF(N245="základná",J245,0)</f>
        <v>0</v>
      </c>
      <c r="BF245" s="180">
        <f>IF(N245="znížená",J245,0)</f>
        <v>0</v>
      </c>
      <c r="BG245" s="180">
        <f>IF(N245="zákl. prenesená",J245,0)</f>
        <v>0</v>
      </c>
      <c r="BH245" s="180">
        <f>IF(N245="zníž. prenesená",J245,0)</f>
        <v>0</v>
      </c>
      <c r="BI245" s="180">
        <f>IF(N245="nulová",J245,0)</f>
        <v>0</v>
      </c>
      <c r="BJ245" s="17" t="s">
        <v>85</v>
      </c>
      <c r="BK245" s="180">
        <f>ROUND(I245*H245,2)</f>
        <v>0</v>
      </c>
      <c r="BL245" s="17" t="s">
        <v>211</v>
      </c>
      <c r="BM245" s="179" t="s">
        <v>315</v>
      </c>
    </row>
    <row r="246" spans="1:65" s="14" customFormat="1" ht="11.25">
      <c r="B246" s="190"/>
      <c r="D246" s="182" t="s">
        <v>133</v>
      </c>
      <c r="E246" s="191" t="s">
        <v>1</v>
      </c>
      <c r="F246" s="192" t="s">
        <v>280</v>
      </c>
      <c r="H246" s="191" t="s">
        <v>1</v>
      </c>
      <c r="I246" s="193"/>
      <c r="L246" s="190"/>
      <c r="M246" s="194"/>
      <c r="N246" s="195"/>
      <c r="O246" s="195"/>
      <c r="P246" s="195"/>
      <c r="Q246" s="195"/>
      <c r="R246" s="195"/>
      <c r="S246" s="195"/>
      <c r="T246" s="196"/>
      <c r="AT246" s="191" t="s">
        <v>133</v>
      </c>
      <c r="AU246" s="191" t="s">
        <v>85</v>
      </c>
      <c r="AV246" s="14" t="s">
        <v>77</v>
      </c>
      <c r="AW246" s="14" t="s">
        <v>29</v>
      </c>
      <c r="AX246" s="14" t="s">
        <v>73</v>
      </c>
      <c r="AY246" s="191" t="s">
        <v>124</v>
      </c>
    </row>
    <row r="247" spans="1:65" s="13" customFormat="1" ht="11.25">
      <c r="B247" s="181"/>
      <c r="D247" s="182" t="s">
        <v>133</v>
      </c>
      <c r="E247" s="183" t="s">
        <v>1</v>
      </c>
      <c r="F247" s="184" t="s">
        <v>316</v>
      </c>
      <c r="H247" s="185">
        <v>14.3</v>
      </c>
      <c r="I247" s="186"/>
      <c r="L247" s="181"/>
      <c r="M247" s="187"/>
      <c r="N247" s="188"/>
      <c r="O247" s="188"/>
      <c r="P247" s="188"/>
      <c r="Q247" s="188"/>
      <c r="R247" s="188"/>
      <c r="S247" s="188"/>
      <c r="T247" s="189"/>
      <c r="AT247" s="183" t="s">
        <v>133</v>
      </c>
      <c r="AU247" s="183" t="s">
        <v>85</v>
      </c>
      <c r="AV247" s="13" t="s">
        <v>85</v>
      </c>
      <c r="AW247" s="13" t="s">
        <v>29</v>
      </c>
      <c r="AX247" s="13" t="s">
        <v>77</v>
      </c>
      <c r="AY247" s="183" t="s">
        <v>124</v>
      </c>
    </row>
    <row r="248" spans="1:65" s="2" customFormat="1" ht="36" customHeight="1">
      <c r="A248" s="32"/>
      <c r="B248" s="166"/>
      <c r="C248" s="205" t="s">
        <v>317</v>
      </c>
      <c r="D248" s="205" t="s">
        <v>255</v>
      </c>
      <c r="E248" s="206" t="s">
        <v>256</v>
      </c>
      <c r="F248" s="207" t="s">
        <v>257</v>
      </c>
      <c r="G248" s="208" t="s">
        <v>151</v>
      </c>
      <c r="H248" s="209">
        <v>15.015000000000001</v>
      </c>
      <c r="I248" s="210"/>
      <c r="J248" s="211">
        <f>ROUND(I248*H248,2)</f>
        <v>0</v>
      </c>
      <c r="K248" s="212"/>
      <c r="L248" s="213"/>
      <c r="M248" s="214" t="s">
        <v>1</v>
      </c>
      <c r="N248" s="215" t="s">
        <v>39</v>
      </c>
      <c r="O248" s="58"/>
      <c r="P248" s="177">
        <f>O248*H248</f>
        <v>0</v>
      </c>
      <c r="Q248" s="177">
        <v>1E-4</v>
      </c>
      <c r="R248" s="177">
        <f>Q248*H248</f>
        <v>1.5015000000000002E-3</v>
      </c>
      <c r="S248" s="177">
        <v>0</v>
      </c>
      <c r="T248" s="178">
        <f>S248*H248</f>
        <v>0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179" t="s">
        <v>258</v>
      </c>
      <c r="AT248" s="179" t="s">
        <v>255</v>
      </c>
      <c r="AU248" s="179" t="s">
        <v>85</v>
      </c>
      <c r="AY248" s="17" t="s">
        <v>124</v>
      </c>
      <c r="BE248" s="180">
        <f>IF(N248="základná",J248,0)</f>
        <v>0</v>
      </c>
      <c r="BF248" s="180">
        <f>IF(N248="znížená",J248,0)</f>
        <v>0</v>
      </c>
      <c r="BG248" s="180">
        <f>IF(N248="zákl. prenesená",J248,0)</f>
        <v>0</v>
      </c>
      <c r="BH248" s="180">
        <f>IF(N248="zníž. prenesená",J248,0)</f>
        <v>0</v>
      </c>
      <c r="BI248" s="180">
        <f>IF(N248="nulová",J248,0)</f>
        <v>0</v>
      </c>
      <c r="BJ248" s="17" t="s">
        <v>85</v>
      </c>
      <c r="BK248" s="180">
        <f>ROUND(I248*H248,2)</f>
        <v>0</v>
      </c>
      <c r="BL248" s="17" t="s">
        <v>211</v>
      </c>
      <c r="BM248" s="179" t="s">
        <v>318</v>
      </c>
    </row>
    <row r="249" spans="1:65" s="13" customFormat="1" ht="11.25">
      <c r="B249" s="181"/>
      <c r="D249" s="182" t="s">
        <v>133</v>
      </c>
      <c r="F249" s="184" t="s">
        <v>319</v>
      </c>
      <c r="H249" s="185">
        <v>15.015000000000001</v>
      </c>
      <c r="I249" s="186"/>
      <c r="L249" s="181"/>
      <c r="M249" s="187"/>
      <c r="N249" s="188"/>
      <c r="O249" s="188"/>
      <c r="P249" s="188"/>
      <c r="Q249" s="188"/>
      <c r="R249" s="188"/>
      <c r="S249" s="188"/>
      <c r="T249" s="189"/>
      <c r="AT249" s="183" t="s">
        <v>133</v>
      </c>
      <c r="AU249" s="183" t="s">
        <v>85</v>
      </c>
      <c r="AV249" s="13" t="s">
        <v>85</v>
      </c>
      <c r="AW249" s="13" t="s">
        <v>3</v>
      </c>
      <c r="AX249" s="13" t="s">
        <v>77</v>
      </c>
      <c r="AY249" s="183" t="s">
        <v>124</v>
      </c>
    </row>
    <row r="250" spans="1:65" s="2" customFormat="1" ht="36" customHeight="1">
      <c r="A250" s="32"/>
      <c r="B250" s="166"/>
      <c r="C250" s="205" t="s">
        <v>320</v>
      </c>
      <c r="D250" s="205" t="s">
        <v>255</v>
      </c>
      <c r="E250" s="206" t="s">
        <v>262</v>
      </c>
      <c r="F250" s="207" t="s">
        <v>263</v>
      </c>
      <c r="G250" s="208" t="s">
        <v>151</v>
      </c>
      <c r="H250" s="209">
        <v>15.015000000000001</v>
      </c>
      <c r="I250" s="210"/>
      <c r="J250" s="211">
        <f>ROUND(I250*H250,2)</f>
        <v>0</v>
      </c>
      <c r="K250" s="212"/>
      <c r="L250" s="213"/>
      <c r="M250" s="214" t="s">
        <v>1</v>
      </c>
      <c r="N250" s="215" t="s">
        <v>39</v>
      </c>
      <c r="O250" s="58"/>
      <c r="P250" s="177">
        <f>O250*H250</f>
        <v>0</v>
      </c>
      <c r="Q250" s="177">
        <v>1E-4</v>
      </c>
      <c r="R250" s="177">
        <f>Q250*H250</f>
        <v>1.5015000000000002E-3</v>
      </c>
      <c r="S250" s="177">
        <v>0</v>
      </c>
      <c r="T250" s="178">
        <f>S250*H250</f>
        <v>0</v>
      </c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R250" s="179" t="s">
        <v>258</v>
      </c>
      <c r="AT250" s="179" t="s">
        <v>255</v>
      </c>
      <c r="AU250" s="179" t="s">
        <v>85</v>
      </c>
      <c r="AY250" s="17" t="s">
        <v>124</v>
      </c>
      <c r="BE250" s="180">
        <f>IF(N250="základná",J250,0)</f>
        <v>0</v>
      </c>
      <c r="BF250" s="180">
        <f>IF(N250="znížená",J250,0)</f>
        <v>0</v>
      </c>
      <c r="BG250" s="180">
        <f>IF(N250="zákl. prenesená",J250,0)</f>
        <v>0</v>
      </c>
      <c r="BH250" s="180">
        <f>IF(N250="zníž. prenesená",J250,0)</f>
        <v>0</v>
      </c>
      <c r="BI250" s="180">
        <f>IF(N250="nulová",J250,0)</f>
        <v>0</v>
      </c>
      <c r="BJ250" s="17" t="s">
        <v>85</v>
      </c>
      <c r="BK250" s="180">
        <f>ROUND(I250*H250,2)</f>
        <v>0</v>
      </c>
      <c r="BL250" s="17" t="s">
        <v>211</v>
      </c>
      <c r="BM250" s="179" t="s">
        <v>321</v>
      </c>
    </row>
    <row r="251" spans="1:65" s="13" customFormat="1" ht="11.25">
      <c r="B251" s="181"/>
      <c r="D251" s="182" t="s">
        <v>133</v>
      </c>
      <c r="F251" s="184" t="s">
        <v>319</v>
      </c>
      <c r="H251" s="185">
        <v>15.015000000000001</v>
      </c>
      <c r="I251" s="186"/>
      <c r="L251" s="181"/>
      <c r="M251" s="187"/>
      <c r="N251" s="188"/>
      <c r="O251" s="188"/>
      <c r="P251" s="188"/>
      <c r="Q251" s="188"/>
      <c r="R251" s="188"/>
      <c r="S251" s="188"/>
      <c r="T251" s="189"/>
      <c r="AT251" s="183" t="s">
        <v>133</v>
      </c>
      <c r="AU251" s="183" t="s">
        <v>85</v>
      </c>
      <c r="AV251" s="13" t="s">
        <v>85</v>
      </c>
      <c r="AW251" s="13" t="s">
        <v>3</v>
      </c>
      <c r="AX251" s="13" t="s">
        <v>77</v>
      </c>
      <c r="AY251" s="183" t="s">
        <v>124</v>
      </c>
    </row>
    <row r="252" spans="1:65" s="2" customFormat="1" ht="48" customHeight="1">
      <c r="A252" s="32"/>
      <c r="B252" s="166"/>
      <c r="C252" s="205" t="s">
        <v>322</v>
      </c>
      <c r="D252" s="205" t="s">
        <v>255</v>
      </c>
      <c r="E252" s="206" t="s">
        <v>323</v>
      </c>
      <c r="F252" s="207" t="s">
        <v>324</v>
      </c>
      <c r="G252" s="208" t="s">
        <v>268</v>
      </c>
      <c r="H252" s="209">
        <v>1</v>
      </c>
      <c r="I252" s="210"/>
      <c r="J252" s="211">
        <f>ROUND(I252*H252,2)</f>
        <v>0</v>
      </c>
      <c r="K252" s="212"/>
      <c r="L252" s="213"/>
      <c r="M252" s="214" t="s">
        <v>1</v>
      </c>
      <c r="N252" s="215" t="s">
        <v>39</v>
      </c>
      <c r="O252" s="58"/>
      <c r="P252" s="177">
        <f>O252*H252</f>
        <v>0</v>
      </c>
      <c r="Q252" s="177">
        <v>0.372</v>
      </c>
      <c r="R252" s="177">
        <f>Q252*H252</f>
        <v>0.372</v>
      </c>
      <c r="S252" s="177">
        <v>0</v>
      </c>
      <c r="T252" s="178">
        <f>S252*H252</f>
        <v>0</v>
      </c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R252" s="179" t="s">
        <v>258</v>
      </c>
      <c r="AT252" s="179" t="s">
        <v>255</v>
      </c>
      <c r="AU252" s="179" t="s">
        <v>85</v>
      </c>
      <c r="AY252" s="17" t="s">
        <v>124</v>
      </c>
      <c r="BE252" s="180">
        <f>IF(N252="základná",J252,0)</f>
        <v>0</v>
      </c>
      <c r="BF252" s="180">
        <f>IF(N252="znížená",J252,0)</f>
        <v>0</v>
      </c>
      <c r="BG252" s="180">
        <f>IF(N252="zákl. prenesená",J252,0)</f>
        <v>0</v>
      </c>
      <c r="BH252" s="180">
        <f>IF(N252="zníž. prenesená",J252,0)</f>
        <v>0</v>
      </c>
      <c r="BI252" s="180">
        <f>IF(N252="nulová",J252,0)</f>
        <v>0</v>
      </c>
      <c r="BJ252" s="17" t="s">
        <v>85</v>
      </c>
      <c r="BK252" s="180">
        <f>ROUND(I252*H252,2)</f>
        <v>0</v>
      </c>
      <c r="BL252" s="17" t="s">
        <v>211</v>
      </c>
      <c r="BM252" s="179" t="s">
        <v>325</v>
      </c>
    </row>
    <row r="253" spans="1:65" s="2" customFormat="1" ht="24" customHeight="1">
      <c r="A253" s="32"/>
      <c r="B253" s="166"/>
      <c r="C253" s="167" t="s">
        <v>326</v>
      </c>
      <c r="D253" s="167" t="s">
        <v>127</v>
      </c>
      <c r="E253" s="168" t="s">
        <v>327</v>
      </c>
      <c r="F253" s="169" t="s">
        <v>328</v>
      </c>
      <c r="G253" s="170" t="s">
        <v>268</v>
      </c>
      <c r="H253" s="171">
        <v>124</v>
      </c>
      <c r="I253" s="172"/>
      <c r="J253" s="173">
        <f>ROUND(I253*H253,2)</f>
        <v>0</v>
      </c>
      <c r="K253" s="174"/>
      <c r="L253" s="33"/>
      <c r="M253" s="175" t="s">
        <v>1</v>
      </c>
      <c r="N253" s="176" t="s">
        <v>39</v>
      </c>
      <c r="O253" s="58"/>
      <c r="P253" s="177">
        <f>O253*H253</f>
        <v>0</v>
      </c>
      <c r="Q253" s="177">
        <v>0</v>
      </c>
      <c r="R253" s="177">
        <f>Q253*H253</f>
        <v>0</v>
      </c>
      <c r="S253" s="177">
        <v>0</v>
      </c>
      <c r="T253" s="178">
        <f>S253*H253</f>
        <v>0</v>
      </c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R253" s="179" t="s">
        <v>211</v>
      </c>
      <c r="AT253" s="179" t="s">
        <v>127</v>
      </c>
      <c r="AU253" s="179" t="s">
        <v>85</v>
      </c>
      <c r="AY253" s="17" t="s">
        <v>124</v>
      </c>
      <c r="BE253" s="180">
        <f>IF(N253="základná",J253,0)</f>
        <v>0</v>
      </c>
      <c r="BF253" s="180">
        <f>IF(N253="znížená",J253,0)</f>
        <v>0</v>
      </c>
      <c r="BG253" s="180">
        <f>IF(N253="zákl. prenesená",J253,0)</f>
        <v>0</v>
      </c>
      <c r="BH253" s="180">
        <f>IF(N253="zníž. prenesená",J253,0)</f>
        <v>0</v>
      </c>
      <c r="BI253" s="180">
        <f>IF(N253="nulová",J253,0)</f>
        <v>0</v>
      </c>
      <c r="BJ253" s="17" t="s">
        <v>85</v>
      </c>
      <c r="BK253" s="180">
        <f>ROUND(I253*H253,2)</f>
        <v>0</v>
      </c>
      <c r="BL253" s="17" t="s">
        <v>211</v>
      </c>
      <c r="BM253" s="179" t="s">
        <v>329</v>
      </c>
    </row>
    <row r="254" spans="1:65" s="14" customFormat="1" ht="11.25">
      <c r="B254" s="190"/>
      <c r="D254" s="182" t="s">
        <v>133</v>
      </c>
      <c r="E254" s="191" t="s">
        <v>1</v>
      </c>
      <c r="F254" s="192" t="s">
        <v>250</v>
      </c>
      <c r="H254" s="191" t="s">
        <v>1</v>
      </c>
      <c r="I254" s="193"/>
      <c r="L254" s="190"/>
      <c r="M254" s="194"/>
      <c r="N254" s="195"/>
      <c r="O254" s="195"/>
      <c r="P254" s="195"/>
      <c r="Q254" s="195"/>
      <c r="R254" s="195"/>
      <c r="S254" s="195"/>
      <c r="T254" s="196"/>
      <c r="AT254" s="191" t="s">
        <v>133</v>
      </c>
      <c r="AU254" s="191" t="s">
        <v>85</v>
      </c>
      <c r="AV254" s="14" t="s">
        <v>77</v>
      </c>
      <c r="AW254" s="14" t="s">
        <v>29</v>
      </c>
      <c r="AX254" s="14" t="s">
        <v>73</v>
      </c>
      <c r="AY254" s="191" t="s">
        <v>124</v>
      </c>
    </row>
    <row r="255" spans="1:65" s="13" customFormat="1" ht="11.25">
      <c r="B255" s="181"/>
      <c r="D255" s="182" t="s">
        <v>133</v>
      </c>
      <c r="E255" s="183" t="s">
        <v>1</v>
      </c>
      <c r="F255" s="184" t="s">
        <v>330</v>
      </c>
      <c r="H255" s="185">
        <v>104</v>
      </c>
      <c r="I255" s="186"/>
      <c r="L255" s="181"/>
      <c r="M255" s="187"/>
      <c r="N255" s="188"/>
      <c r="O255" s="188"/>
      <c r="P255" s="188"/>
      <c r="Q255" s="188"/>
      <c r="R255" s="188"/>
      <c r="S255" s="188"/>
      <c r="T255" s="189"/>
      <c r="AT255" s="183" t="s">
        <v>133</v>
      </c>
      <c r="AU255" s="183" t="s">
        <v>85</v>
      </c>
      <c r="AV255" s="13" t="s">
        <v>85</v>
      </c>
      <c r="AW255" s="13" t="s">
        <v>29</v>
      </c>
      <c r="AX255" s="13" t="s">
        <v>73</v>
      </c>
      <c r="AY255" s="183" t="s">
        <v>124</v>
      </c>
    </row>
    <row r="256" spans="1:65" s="14" customFormat="1" ht="11.25">
      <c r="B256" s="190"/>
      <c r="D256" s="182" t="s">
        <v>133</v>
      </c>
      <c r="E256" s="191" t="s">
        <v>1</v>
      </c>
      <c r="F256" s="192" t="s">
        <v>252</v>
      </c>
      <c r="H256" s="191" t="s">
        <v>1</v>
      </c>
      <c r="I256" s="193"/>
      <c r="L256" s="190"/>
      <c r="M256" s="194"/>
      <c r="N256" s="195"/>
      <c r="O256" s="195"/>
      <c r="P256" s="195"/>
      <c r="Q256" s="195"/>
      <c r="R256" s="195"/>
      <c r="S256" s="195"/>
      <c r="T256" s="196"/>
      <c r="AT256" s="191" t="s">
        <v>133</v>
      </c>
      <c r="AU256" s="191" t="s">
        <v>85</v>
      </c>
      <c r="AV256" s="14" t="s">
        <v>77</v>
      </c>
      <c r="AW256" s="14" t="s">
        <v>29</v>
      </c>
      <c r="AX256" s="14" t="s">
        <v>73</v>
      </c>
      <c r="AY256" s="191" t="s">
        <v>124</v>
      </c>
    </row>
    <row r="257" spans="1:65" s="13" customFormat="1" ht="11.25">
      <c r="B257" s="181"/>
      <c r="D257" s="182" t="s">
        <v>133</v>
      </c>
      <c r="E257" s="183" t="s">
        <v>1</v>
      </c>
      <c r="F257" s="184" t="s">
        <v>331</v>
      </c>
      <c r="H257" s="185">
        <v>12</v>
      </c>
      <c r="I257" s="186"/>
      <c r="L257" s="181"/>
      <c r="M257" s="187"/>
      <c r="N257" s="188"/>
      <c r="O257" s="188"/>
      <c r="P257" s="188"/>
      <c r="Q257" s="188"/>
      <c r="R257" s="188"/>
      <c r="S257" s="188"/>
      <c r="T257" s="189"/>
      <c r="AT257" s="183" t="s">
        <v>133</v>
      </c>
      <c r="AU257" s="183" t="s">
        <v>85</v>
      </c>
      <c r="AV257" s="13" t="s">
        <v>85</v>
      </c>
      <c r="AW257" s="13" t="s">
        <v>29</v>
      </c>
      <c r="AX257" s="13" t="s">
        <v>73</v>
      </c>
      <c r="AY257" s="183" t="s">
        <v>124</v>
      </c>
    </row>
    <row r="258" spans="1:65" s="14" customFormat="1" ht="11.25">
      <c r="B258" s="190"/>
      <c r="D258" s="182" t="s">
        <v>133</v>
      </c>
      <c r="E258" s="191" t="s">
        <v>1</v>
      </c>
      <c r="F258" s="192" t="s">
        <v>280</v>
      </c>
      <c r="H258" s="191" t="s">
        <v>1</v>
      </c>
      <c r="I258" s="193"/>
      <c r="L258" s="190"/>
      <c r="M258" s="194"/>
      <c r="N258" s="195"/>
      <c r="O258" s="195"/>
      <c r="P258" s="195"/>
      <c r="Q258" s="195"/>
      <c r="R258" s="195"/>
      <c r="S258" s="195"/>
      <c r="T258" s="196"/>
      <c r="AT258" s="191" t="s">
        <v>133</v>
      </c>
      <c r="AU258" s="191" t="s">
        <v>85</v>
      </c>
      <c r="AV258" s="14" t="s">
        <v>77</v>
      </c>
      <c r="AW258" s="14" t="s">
        <v>29</v>
      </c>
      <c r="AX258" s="14" t="s">
        <v>73</v>
      </c>
      <c r="AY258" s="191" t="s">
        <v>124</v>
      </c>
    </row>
    <row r="259" spans="1:65" s="13" customFormat="1" ht="11.25">
      <c r="B259" s="181"/>
      <c r="D259" s="182" t="s">
        <v>133</v>
      </c>
      <c r="E259" s="183" t="s">
        <v>1</v>
      </c>
      <c r="F259" s="184" t="s">
        <v>332</v>
      </c>
      <c r="H259" s="185">
        <v>8</v>
      </c>
      <c r="I259" s="186"/>
      <c r="L259" s="181"/>
      <c r="M259" s="187"/>
      <c r="N259" s="188"/>
      <c r="O259" s="188"/>
      <c r="P259" s="188"/>
      <c r="Q259" s="188"/>
      <c r="R259" s="188"/>
      <c r="S259" s="188"/>
      <c r="T259" s="189"/>
      <c r="AT259" s="183" t="s">
        <v>133</v>
      </c>
      <c r="AU259" s="183" t="s">
        <v>85</v>
      </c>
      <c r="AV259" s="13" t="s">
        <v>85</v>
      </c>
      <c r="AW259" s="13" t="s">
        <v>29</v>
      </c>
      <c r="AX259" s="13" t="s">
        <v>73</v>
      </c>
      <c r="AY259" s="183" t="s">
        <v>124</v>
      </c>
    </row>
    <row r="260" spans="1:65" s="15" customFormat="1" ht="11.25">
      <c r="B260" s="197"/>
      <c r="D260" s="182" t="s">
        <v>133</v>
      </c>
      <c r="E260" s="198" t="s">
        <v>1</v>
      </c>
      <c r="F260" s="199" t="s">
        <v>143</v>
      </c>
      <c r="H260" s="200">
        <v>124</v>
      </c>
      <c r="I260" s="201"/>
      <c r="L260" s="197"/>
      <c r="M260" s="202"/>
      <c r="N260" s="203"/>
      <c r="O260" s="203"/>
      <c r="P260" s="203"/>
      <c r="Q260" s="203"/>
      <c r="R260" s="203"/>
      <c r="S260" s="203"/>
      <c r="T260" s="204"/>
      <c r="AT260" s="198" t="s">
        <v>133</v>
      </c>
      <c r="AU260" s="198" t="s">
        <v>85</v>
      </c>
      <c r="AV260" s="15" t="s">
        <v>131</v>
      </c>
      <c r="AW260" s="15" t="s">
        <v>29</v>
      </c>
      <c r="AX260" s="15" t="s">
        <v>77</v>
      </c>
      <c r="AY260" s="198" t="s">
        <v>124</v>
      </c>
    </row>
    <row r="261" spans="1:65" s="2" customFormat="1" ht="24" customHeight="1">
      <c r="A261" s="32"/>
      <c r="B261" s="166"/>
      <c r="C261" s="205" t="s">
        <v>333</v>
      </c>
      <c r="D261" s="205" t="s">
        <v>255</v>
      </c>
      <c r="E261" s="206" t="s">
        <v>334</v>
      </c>
      <c r="F261" s="207" t="s">
        <v>335</v>
      </c>
      <c r="G261" s="208" t="s">
        <v>268</v>
      </c>
      <c r="H261" s="209">
        <v>61</v>
      </c>
      <c r="I261" s="210"/>
      <c r="J261" s="211">
        <f>ROUND(I261*H261,2)</f>
        <v>0</v>
      </c>
      <c r="K261" s="212"/>
      <c r="L261" s="213"/>
      <c r="M261" s="214" t="s">
        <v>1</v>
      </c>
      <c r="N261" s="215" t="s">
        <v>39</v>
      </c>
      <c r="O261" s="58"/>
      <c r="P261" s="177">
        <f>O261*H261</f>
        <v>0</v>
      </c>
      <c r="Q261" s="177">
        <v>2.8800000000000002E-3</v>
      </c>
      <c r="R261" s="177">
        <f>Q261*H261</f>
        <v>0.17568</v>
      </c>
      <c r="S261" s="177">
        <v>0</v>
      </c>
      <c r="T261" s="178">
        <f>S261*H261</f>
        <v>0</v>
      </c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R261" s="179" t="s">
        <v>258</v>
      </c>
      <c r="AT261" s="179" t="s">
        <v>255</v>
      </c>
      <c r="AU261" s="179" t="s">
        <v>85</v>
      </c>
      <c r="AY261" s="17" t="s">
        <v>124</v>
      </c>
      <c r="BE261" s="180">
        <f>IF(N261="základná",J261,0)</f>
        <v>0</v>
      </c>
      <c r="BF261" s="180">
        <f>IF(N261="znížená",J261,0)</f>
        <v>0</v>
      </c>
      <c r="BG261" s="180">
        <f>IF(N261="zákl. prenesená",J261,0)</f>
        <v>0</v>
      </c>
      <c r="BH261" s="180">
        <f>IF(N261="zníž. prenesená",J261,0)</f>
        <v>0</v>
      </c>
      <c r="BI261" s="180">
        <f>IF(N261="nulová",J261,0)</f>
        <v>0</v>
      </c>
      <c r="BJ261" s="17" t="s">
        <v>85</v>
      </c>
      <c r="BK261" s="180">
        <f>ROUND(I261*H261,2)</f>
        <v>0</v>
      </c>
      <c r="BL261" s="17" t="s">
        <v>211</v>
      </c>
      <c r="BM261" s="179" t="s">
        <v>336</v>
      </c>
    </row>
    <row r="262" spans="1:65" s="14" customFormat="1" ht="11.25">
      <c r="B262" s="190"/>
      <c r="D262" s="182" t="s">
        <v>133</v>
      </c>
      <c r="E262" s="191" t="s">
        <v>1</v>
      </c>
      <c r="F262" s="192" t="s">
        <v>337</v>
      </c>
      <c r="H262" s="191" t="s">
        <v>1</v>
      </c>
      <c r="I262" s="193"/>
      <c r="L262" s="190"/>
      <c r="M262" s="194"/>
      <c r="N262" s="195"/>
      <c r="O262" s="195"/>
      <c r="P262" s="195"/>
      <c r="Q262" s="195"/>
      <c r="R262" s="195"/>
      <c r="S262" s="195"/>
      <c r="T262" s="196"/>
      <c r="AT262" s="191" t="s">
        <v>133</v>
      </c>
      <c r="AU262" s="191" t="s">
        <v>85</v>
      </c>
      <c r="AV262" s="14" t="s">
        <v>77</v>
      </c>
      <c r="AW262" s="14" t="s">
        <v>29</v>
      </c>
      <c r="AX262" s="14" t="s">
        <v>73</v>
      </c>
      <c r="AY262" s="191" t="s">
        <v>124</v>
      </c>
    </row>
    <row r="263" spans="1:65" s="13" customFormat="1" ht="11.25">
      <c r="B263" s="181"/>
      <c r="D263" s="182" t="s">
        <v>133</v>
      </c>
      <c r="E263" s="183" t="s">
        <v>1</v>
      </c>
      <c r="F263" s="184" t="s">
        <v>338</v>
      </c>
      <c r="H263" s="185">
        <v>61</v>
      </c>
      <c r="I263" s="186"/>
      <c r="L263" s="181"/>
      <c r="M263" s="187"/>
      <c r="N263" s="188"/>
      <c r="O263" s="188"/>
      <c r="P263" s="188"/>
      <c r="Q263" s="188"/>
      <c r="R263" s="188"/>
      <c r="S263" s="188"/>
      <c r="T263" s="189"/>
      <c r="AT263" s="183" t="s">
        <v>133</v>
      </c>
      <c r="AU263" s="183" t="s">
        <v>85</v>
      </c>
      <c r="AV263" s="13" t="s">
        <v>85</v>
      </c>
      <c r="AW263" s="13" t="s">
        <v>29</v>
      </c>
      <c r="AX263" s="13" t="s">
        <v>77</v>
      </c>
      <c r="AY263" s="183" t="s">
        <v>124</v>
      </c>
    </row>
    <row r="264" spans="1:65" s="2" customFormat="1" ht="16.5" customHeight="1">
      <c r="A264" s="32"/>
      <c r="B264" s="166"/>
      <c r="C264" s="205" t="s">
        <v>339</v>
      </c>
      <c r="D264" s="205" t="s">
        <v>255</v>
      </c>
      <c r="E264" s="206" t="s">
        <v>340</v>
      </c>
      <c r="F264" s="207" t="s">
        <v>341</v>
      </c>
      <c r="G264" s="208" t="s">
        <v>268</v>
      </c>
      <c r="H264" s="209">
        <v>61</v>
      </c>
      <c r="I264" s="210"/>
      <c r="J264" s="211">
        <f>ROUND(I264*H264,2)</f>
        <v>0</v>
      </c>
      <c r="K264" s="212"/>
      <c r="L264" s="213"/>
      <c r="M264" s="214" t="s">
        <v>1</v>
      </c>
      <c r="N264" s="215" t="s">
        <v>39</v>
      </c>
      <c r="O264" s="58"/>
      <c r="P264" s="177">
        <f>O264*H264</f>
        <v>0</v>
      </c>
      <c r="Q264" s="177">
        <v>1.4400000000000001E-3</v>
      </c>
      <c r="R264" s="177">
        <f>Q264*H264</f>
        <v>8.7840000000000001E-2</v>
      </c>
      <c r="S264" s="177">
        <v>0</v>
      </c>
      <c r="T264" s="178">
        <f>S264*H264</f>
        <v>0</v>
      </c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R264" s="179" t="s">
        <v>258</v>
      </c>
      <c r="AT264" s="179" t="s">
        <v>255</v>
      </c>
      <c r="AU264" s="179" t="s">
        <v>85</v>
      </c>
      <c r="AY264" s="17" t="s">
        <v>124</v>
      </c>
      <c r="BE264" s="180">
        <f>IF(N264="základná",J264,0)</f>
        <v>0</v>
      </c>
      <c r="BF264" s="180">
        <f>IF(N264="znížená",J264,0)</f>
        <v>0</v>
      </c>
      <c r="BG264" s="180">
        <f>IF(N264="zákl. prenesená",J264,0)</f>
        <v>0</v>
      </c>
      <c r="BH264" s="180">
        <f>IF(N264="zníž. prenesená",J264,0)</f>
        <v>0</v>
      </c>
      <c r="BI264" s="180">
        <f>IF(N264="nulová",J264,0)</f>
        <v>0</v>
      </c>
      <c r="BJ264" s="17" t="s">
        <v>85</v>
      </c>
      <c r="BK264" s="180">
        <f>ROUND(I264*H264,2)</f>
        <v>0</v>
      </c>
      <c r="BL264" s="17" t="s">
        <v>211</v>
      </c>
      <c r="BM264" s="179" t="s">
        <v>342</v>
      </c>
    </row>
    <row r="265" spans="1:65" s="14" customFormat="1" ht="11.25">
      <c r="B265" s="190"/>
      <c r="D265" s="182" t="s">
        <v>133</v>
      </c>
      <c r="E265" s="191" t="s">
        <v>1</v>
      </c>
      <c r="F265" s="192" t="s">
        <v>337</v>
      </c>
      <c r="H265" s="191" t="s">
        <v>1</v>
      </c>
      <c r="I265" s="193"/>
      <c r="L265" s="190"/>
      <c r="M265" s="194"/>
      <c r="N265" s="195"/>
      <c r="O265" s="195"/>
      <c r="P265" s="195"/>
      <c r="Q265" s="195"/>
      <c r="R265" s="195"/>
      <c r="S265" s="195"/>
      <c r="T265" s="196"/>
      <c r="AT265" s="191" t="s">
        <v>133</v>
      </c>
      <c r="AU265" s="191" t="s">
        <v>85</v>
      </c>
      <c r="AV265" s="14" t="s">
        <v>77</v>
      </c>
      <c r="AW265" s="14" t="s">
        <v>29</v>
      </c>
      <c r="AX265" s="14" t="s">
        <v>73</v>
      </c>
      <c r="AY265" s="191" t="s">
        <v>124</v>
      </c>
    </row>
    <row r="266" spans="1:65" s="13" customFormat="1" ht="11.25">
      <c r="B266" s="181"/>
      <c r="D266" s="182" t="s">
        <v>133</v>
      </c>
      <c r="E266" s="183" t="s">
        <v>1</v>
      </c>
      <c r="F266" s="184" t="s">
        <v>338</v>
      </c>
      <c r="H266" s="185">
        <v>61</v>
      </c>
      <c r="I266" s="186"/>
      <c r="L266" s="181"/>
      <c r="M266" s="187"/>
      <c r="N266" s="188"/>
      <c r="O266" s="188"/>
      <c r="P266" s="188"/>
      <c r="Q266" s="188"/>
      <c r="R266" s="188"/>
      <c r="S266" s="188"/>
      <c r="T266" s="189"/>
      <c r="AT266" s="183" t="s">
        <v>133</v>
      </c>
      <c r="AU266" s="183" t="s">
        <v>85</v>
      </c>
      <c r="AV266" s="13" t="s">
        <v>85</v>
      </c>
      <c r="AW266" s="13" t="s">
        <v>29</v>
      </c>
      <c r="AX266" s="13" t="s">
        <v>77</v>
      </c>
      <c r="AY266" s="183" t="s">
        <v>124</v>
      </c>
    </row>
    <row r="267" spans="1:65" s="2" customFormat="1" ht="24" customHeight="1">
      <c r="A267" s="32"/>
      <c r="B267" s="166"/>
      <c r="C267" s="205" t="s">
        <v>343</v>
      </c>
      <c r="D267" s="205" t="s">
        <v>255</v>
      </c>
      <c r="E267" s="206" t="s">
        <v>344</v>
      </c>
      <c r="F267" s="207" t="s">
        <v>345</v>
      </c>
      <c r="G267" s="208" t="s">
        <v>268</v>
      </c>
      <c r="H267" s="209">
        <v>2</v>
      </c>
      <c r="I267" s="210"/>
      <c r="J267" s="211">
        <f>ROUND(I267*H267,2)</f>
        <v>0</v>
      </c>
      <c r="K267" s="212"/>
      <c r="L267" s="213"/>
      <c r="M267" s="214" t="s">
        <v>1</v>
      </c>
      <c r="N267" s="215" t="s">
        <v>39</v>
      </c>
      <c r="O267" s="58"/>
      <c r="P267" s="177">
        <f>O267*H267</f>
        <v>0</v>
      </c>
      <c r="Q267" s="177">
        <v>4.0800000000000003E-3</v>
      </c>
      <c r="R267" s="177">
        <f>Q267*H267</f>
        <v>8.1600000000000006E-3</v>
      </c>
      <c r="S267" s="177">
        <v>0</v>
      </c>
      <c r="T267" s="178">
        <f>S267*H267</f>
        <v>0</v>
      </c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R267" s="179" t="s">
        <v>258</v>
      </c>
      <c r="AT267" s="179" t="s">
        <v>255</v>
      </c>
      <c r="AU267" s="179" t="s">
        <v>85</v>
      </c>
      <c r="AY267" s="17" t="s">
        <v>124</v>
      </c>
      <c r="BE267" s="180">
        <f>IF(N267="základná",J267,0)</f>
        <v>0</v>
      </c>
      <c r="BF267" s="180">
        <f>IF(N267="znížená",J267,0)</f>
        <v>0</v>
      </c>
      <c r="BG267" s="180">
        <f>IF(N267="zákl. prenesená",J267,0)</f>
        <v>0</v>
      </c>
      <c r="BH267" s="180">
        <f>IF(N267="zníž. prenesená",J267,0)</f>
        <v>0</v>
      </c>
      <c r="BI267" s="180">
        <f>IF(N267="nulová",J267,0)</f>
        <v>0</v>
      </c>
      <c r="BJ267" s="17" t="s">
        <v>85</v>
      </c>
      <c r="BK267" s="180">
        <f>ROUND(I267*H267,2)</f>
        <v>0</v>
      </c>
      <c r="BL267" s="17" t="s">
        <v>211</v>
      </c>
      <c r="BM267" s="179" t="s">
        <v>346</v>
      </c>
    </row>
    <row r="268" spans="1:65" s="14" customFormat="1" ht="11.25">
      <c r="B268" s="190"/>
      <c r="D268" s="182" t="s">
        <v>133</v>
      </c>
      <c r="E268" s="191" t="s">
        <v>1</v>
      </c>
      <c r="F268" s="192" t="s">
        <v>280</v>
      </c>
      <c r="H268" s="191" t="s">
        <v>1</v>
      </c>
      <c r="I268" s="193"/>
      <c r="L268" s="190"/>
      <c r="M268" s="194"/>
      <c r="N268" s="195"/>
      <c r="O268" s="195"/>
      <c r="P268" s="195"/>
      <c r="Q268" s="195"/>
      <c r="R268" s="195"/>
      <c r="S268" s="195"/>
      <c r="T268" s="196"/>
      <c r="AT268" s="191" t="s">
        <v>133</v>
      </c>
      <c r="AU268" s="191" t="s">
        <v>85</v>
      </c>
      <c r="AV268" s="14" t="s">
        <v>77</v>
      </c>
      <c r="AW268" s="14" t="s">
        <v>29</v>
      </c>
      <c r="AX268" s="14" t="s">
        <v>73</v>
      </c>
      <c r="AY268" s="191" t="s">
        <v>124</v>
      </c>
    </row>
    <row r="269" spans="1:65" s="13" customFormat="1" ht="11.25">
      <c r="B269" s="181"/>
      <c r="D269" s="182" t="s">
        <v>133</v>
      </c>
      <c r="E269" s="183" t="s">
        <v>1</v>
      </c>
      <c r="F269" s="184" t="s">
        <v>85</v>
      </c>
      <c r="H269" s="185">
        <v>2</v>
      </c>
      <c r="I269" s="186"/>
      <c r="L269" s="181"/>
      <c r="M269" s="187"/>
      <c r="N269" s="188"/>
      <c r="O269" s="188"/>
      <c r="P269" s="188"/>
      <c r="Q269" s="188"/>
      <c r="R269" s="188"/>
      <c r="S269" s="188"/>
      <c r="T269" s="189"/>
      <c r="AT269" s="183" t="s">
        <v>133</v>
      </c>
      <c r="AU269" s="183" t="s">
        <v>85</v>
      </c>
      <c r="AV269" s="13" t="s">
        <v>85</v>
      </c>
      <c r="AW269" s="13" t="s">
        <v>29</v>
      </c>
      <c r="AX269" s="13" t="s">
        <v>77</v>
      </c>
      <c r="AY269" s="183" t="s">
        <v>124</v>
      </c>
    </row>
    <row r="270" spans="1:65" s="2" customFormat="1" ht="36" customHeight="1">
      <c r="A270" s="32"/>
      <c r="B270" s="166"/>
      <c r="C270" s="167" t="s">
        <v>347</v>
      </c>
      <c r="D270" s="167" t="s">
        <v>127</v>
      </c>
      <c r="E270" s="168" t="s">
        <v>348</v>
      </c>
      <c r="F270" s="169" t="s">
        <v>349</v>
      </c>
      <c r="G270" s="170" t="s">
        <v>350</v>
      </c>
      <c r="H270" s="171">
        <v>1</v>
      </c>
      <c r="I270" s="172"/>
      <c r="J270" s="173">
        <f>ROUND(I270*H270,2)</f>
        <v>0</v>
      </c>
      <c r="K270" s="174"/>
      <c r="L270" s="33"/>
      <c r="M270" s="175" t="s">
        <v>1</v>
      </c>
      <c r="N270" s="176" t="s">
        <v>39</v>
      </c>
      <c r="O270" s="58"/>
      <c r="P270" s="177">
        <f>O270*H270</f>
        <v>0</v>
      </c>
      <c r="Q270" s="177">
        <v>8.0000000000000007E-5</v>
      </c>
      <c r="R270" s="177">
        <f>Q270*H270</f>
        <v>8.0000000000000007E-5</v>
      </c>
      <c r="S270" s="177">
        <v>0</v>
      </c>
      <c r="T270" s="178">
        <f>S270*H270</f>
        <v>0</v>
      </c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R270" s="179" t="s">
        <v>211</v>
      </c>
      <c r="AT270" s="179" t="s">
        <v>127</v>
      </c>
      <c r="AU270" s="179" t="s">
        <v>85</v>
      </c>
      <c r="AY270" s="17" t="s">
        <v>124</v>
      </c>
      <c r="BE270" s="180">
        <f>IF(N270="základná",J270,0)</f>
        <v>0</v>
      </c>
      <c r="BF270" s="180">
        <f>IF(N270="znížená",J270,0)</f>
        <v>0</v>
      </c>
      <c r="BG270" s="180">
        <f>IF(N270="zákl. prenesená",J270,0)</f>
        <v>0</v>
      </c>
      <c r="BH270" s="180">
        <f>IF(N270="zníž. prenesená",J270,0)</f>
        <v>0</v>
      </c>
      <c r="BI270" s="180">
        <f>IF(N270="nulová",J270,0)</f>
        <v>0</v>
      </c>
      <c r="BJ270" s="17" t="s">
        <v>85</v>
      </c>
      <c r="BK270" s="180">
        <f>ROUND(I270*H270,2)</f>
        <v>0</v>
      </c>
      <c r="BL270" s="17" t="s">
        <v>211</v>
      </c>
      <c r="BM270" s="179" t="s">
        <v>351</v>
      </c>
    </row>
    <row r="271" spans="1:65" s="2" customFormat="1" ht="24" customHeight="1">
      <c r="A271" s="32"/>
      <c r="B271" s="166"/>
      <c r="C271" s="167" t="s">
        <v>352</v>
      </c>
      <c r="D271" s="167" t="s">
        <v>127</v>
      </c>
      <c r="E271" s="168" t="s">
        <v>353</v>
      </c>
      <c r="F271" s="169" t="s">
        <v>354</v>
      </c>
      <c r="G271" s="170" t="s">
        <v>355</v>
      </c>
      <c r="H271" s="171">
        <v>2400</v>
      </c>
      <c r="I271" s="172"/>
      <c r="J271" s="173">
        <f>ROUND(I271*H271,2)</f>
        <v>0</v>
      </c>
      <c r="K271" s="174"/>
      <c r="L271" s="33"/>
      <c r="M271" s="175" t="s">
        <v>1</v>
      </c>
      <c r="N271" s="176" t="s">
        <v>39</v>
      </c>
      <c r="O271" s="58"/>
      <c r="P271" s="177">
        <f>O271*H271</f>
        <v>0</v>
      </c>
      <c r="Q271" s="177">
        <v>5.0000000000000002E-5</v>
      </c>
      <c r="R271" s="177">
        <f>Q271*H271</f>
        <v>0.12000000000000001</v>
      </c>
      <c r="S271" s="177">
        <v>1E-3</v>
      </c>
      <c r="T271" s="178">
        <f>S271*H271</f>
        <v>2.4</v>
      </c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R271" s="179" t="s">
        <v>211</v>
      </c>
      <c r="AT271" s="179" t="s">
        <v>127</v>
      </c>
      <c r="AU271" s="179" t="s">
        <v>85</v>
      </c>
      <c r="AY271" s="17" t="s">
        <v>124</v>
      </c>
      <c r="BE271" s="180">
        <f>IF(N271="základná",J271,0)</f>
        <v>0</v>
      </c>
      <c r="BF271" s="180">
        <f>IF(N271="znížená",J271,0)</f>
        <v>0</v>
      </c>
      <c r="BG271" s="180">
        <f>IF(N271="zákl. prenesená",J271,0)</f>
        <v>0</v>
      </c>
      <c r="BH271" s="180">
        <f>IF(N271="zníž. prenesená",J271,0)</f>
        <v>0</v>
      </c>
      <c r="BI271" s="180">
        <f>IF(N271="nulová",J271,0)</f>
        <v>0</v>
      </c>
      <c r="BJ271" s="17" t="s">
        <v>85</v>
      </c>
      <c r="BK271" s="180">
        <f>ROUND(I271*H271,2)</f>
        <v>0</v>
      </c>
      <c r="BL271" s="17" t="s">
        <v>211</v>
      </c>
      <c r="BM271" s="179" t="s">
        <v>356</v>
      </c>
    </row>
    <row r="272" spans="1:65" s="14" customFormat="1" ht="11.25">
      <c r="B272" s="190"/>
      <c r="D272" s="182" t="s">
        <v>133</v>
      </c>
      <c r="E272" s="191" t="s">
        <v>1</v>
      </c>
      <c r="F272" s="192" t="s">
        <v>357</v>
      </c>
      <c r="H272" s="191" t="s">
        <v>1</v>
      </c>
      <c r="I272" s="193"/>
      <c r="L272" s="190"/>
      <c r="M272" s="194"/>
      <c r="N272" s="195"/>
      <c r="O272" s="195"/>
      <c r="P272" s="195"/>
      <c r="Q272" s="195"/>
      <c r="R272" s="195"/>
      <c r="S272" s="195"/>
      <c r="T272" s="196"/>
      <c r="AT272" s="191" t="s">
        <v>133</v>
      </c>
      <c r="AU272" s="191" t="s">
        <v>85</v>
      </c>
      <c r="AV272" s="14" t="s">
        <v>77</v>
      </c>
      <c r="AW272" s="14" t="s">
        <v>29</v>
      </c>
      <c r="AX272" s="14" t="s">
        <v>73</v>
      </c>
      <c r="AY272" s="191" t="s">
        <v>124</v>
      </c>
    </row>
    <row r="273" spans="1:65" s="13" customFormat="1" ht="11.25">
      <c r="B273" s="181"/>
      <c r="D273" s="182" t="s">
        <v>133</v>
      </c>
      <c r="E273" s="183" t="s">
        <v>1</v>
      </c>
      <c r="F273" s="184" t="s">
        <v>358</v>
      </c>
      <c r="H273" s="185">
        <v>2400</v>
      </c>
      <c r="I273" s="186"/>
      <c r="L273" s="181"/>
      <c r="M273" s="187"/>
      <c r="N273" s="188"/>
      <c r="O273" s="188"/>
      <c r="P273" s="188"/>
      <c r="Q273" s="188"/>
      <c r="R273" s="188"/>
      <c r="S273" s="188"/>
      <c r="T273" s="189"/>
      <c r="AT273" s="183" t="s">
        <v>133</v>
      </c>
      <c r="AU273" s="183" t="s">
        <v>85</v>
      </c>
      <c r="AV273" s="13" t="s">
        <v>85</v>
      </c>
      <c r="AW273" s="13" t="s">
        <v>29</v>
      </c>
      <c r="AX273" s="13" t="s">
        <v>77</v>
      </c>
      <c r="AY273" s="183" t="s">
        <v>124</v>
      </c>
    </row>
    <row r="274" spans="1:65" s="2" customFormat="1" ht="24" customHeight="1">
      <c r="A274" s="32"/>
      <c r="B274" s="166"/>
      <c r="C274" s="167" t="s">
        <v>359</v>
      </c>
      <c r="D274" s="167" t="s">
        <v>127</v>
      </c>
      <c r="E274" s="168" t="s">
        <v>360</v>
      </c>
      <c r="F274" s="169" t="s">
        <v>361</v>
      </c>
      <c r="G274" s="170" t="s">
        <v>186</v>
      </c>
      <c r="H274" s="171">
        <v>0.77</v>
      </c>
      <c r="I274" s="172"/>
      <c r="J274" s="173">
        <f>ROUND(I274*H274,2)</f>
        <v>0</v>
      </c>
      <c r="K274" s="174"/>
      <c r="L274" s="33"/>
      <c r="M274" s="175" t="s">
        <v>1</v>
      </c>
      <c r="N274" s="176" t="s">
        <v>39</v>
      </c>
      <c r="O274" s="58"/>
      <c r="P274" s="177">
        <f>O274*H274</f>
        <v>0</v>
      </c>
      <c r="Q274" s="177">
        <v>0</v>
      </c>
      <c r="R274" s="177">
        <f>Q274*H274</f>
        <v>0</v>
      </c>
      <c r="S274" s="177">
        <v>0</v>
      </c>
      <c r="T274" s="178">
        <f>S274*H274</f>
        <v>0</v>
      </c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R274" s="179" t="s">
        <v>211</v>
      </c>
      <c r="AT274" s="179" t="s">
        <v>127</v>
      </c>
      <c r="AU274" s="179" t="s">
        <v>85</v>
      </c>
      <c r="AY274" s="17" t="s">
        <v>124</v>
      </c>
      <c r="BE274" s="180">
        <f>IF(N274="základná",J274,0)</f>
        <v>0</v>
      </c>
      <c r="BF274" s="180">
        <f>IF(N274="znížená",J274,0)</f>
        <v>0</v>
      </c>
      <c r="BG274" s="180">
        <f>IF(N274="zákl. prenesená",J274,0)</f>
        <v>0</v>
      </c>
      <c r="BH274" s="180">
        <f>IF(N274="zníž. prenesená",J274,0)</f>
        <v>0</v>
      </c>
      <c r="BI274" s="180">
        <f>IF(N274="nulová",J274,0)</f>
        <v>0</v>
      </c>
      <c r="BJ274" s="17" t="s">
        <v>85</v>
      </c>
      <c r="BK274" s="180">
        <f>ROUND(I274*H274,2)</f>
        <v>0</v>
      </c>
      <c r="BL274" s="17" t="s">
        <v>211</v>
      </c>
      <c r="BM274" s="179" t="s">
        <v>362</v>
      </c>
    </row>
    <row r="275" spans="1:65" s="12" customFormat="1" ht="22.9" customHeight="1">
      <c r="B275" s="153"/>
      <c r="D275" s="154" t="s">
        <v>72</v>
      </c>
      <c r="E275" s="164" t="s">
        <v>363</v>
      </c>
      <c r="F275" s="164" t="s">
        <v>364</v>
      </c>
      <c r="I275" s="156"/>
      <c r="J275" s="165">
        <f>BK275</f>
        <v>0</v>
      </c>
      <c r="L275" s="153"/>
      <c r="M275" s="158"/>
      <c r="N275" s="159"/>
      <c r="O275" s="159"/>
      <c r="P275" s="160">
        <f>SUM(P276:P281)</f>
        <v>0</v>
      </c>
      <c r="Q275" s="159"/>
      <c r="R275" s="160">
        <f>SUM(R276:R281)</f>
        <v>3.2626799999999997E-2</v>
      </c>
      <c r="S275" s="159"/>
      <c r="T275" s="161">
        <f>SUM(T276:T281)</f>
        <v>0</v>
      </c>
      <c r="AR275" s="154" t="s">
        <v>85</v>
      </c>
      <c r="AT275" s="162" t="s">
        <v>72</v>
      </c>
      <c r="AU275" s="162" t="s">
        <v>77</v>
      </c>
      <c r="AY275" s="154" t="s">
        <v>124</v>
      </c>
      <c r="BK275" s="163">
        <f>SUM(BK276:BK281)</f>
        <v>0</v>
      </c>
    </row>
    <row r="276" spans="1:65" s="2" customFormat="1" ht="36" customHeight="1">
      <c r="A276" s="32"/>
      <c r="B276" s="166"/>
      <c r="C276" s="167" t="s">
        <v>365</v>
      </c>
      <c r="D276" s="167" t="s">
        <v>127</v>
      </c>
      <c r="E276" s="168" t="s">
        <v>366</v>
      </c>
      <c r="F276" s="169" t="s">
        <v>367</v>
      </c>
      <c r="G276" s="170" t="s">
        <v>130</v>
      </c>
      <c r="H276" s="171">
        <v>60.42</v>
      </c>
      <c r="I276" s="172"/>
      <c r="J276" s="173">
        <f>ROUND(I276*H276,2)</f>
        <v>0</v>
      </c>
      <c r="K276" s="174"/>
      <c r="L276" s="33"/>
      <c r="M276" s="175" t="s">
        <v>1</v>
      </c>
      <c r="N276" s="176" t="s">
        <v>39</v>
      </c>
      <c r="O276" s="58"/>
      <c r="P276" s="177">
        <f>O276*H276</f>
        <v>0</v>
      </c>
      <c r="Q276" s="177">
        <v>2.1000000000000001E-4</v>
      </c>
      <c r="R276" s="177">
        <f>Q276*H276</f>
        <v>1.26882E-2</v>
      </c>
      <c r="S276" s="177">
        <v>0</v>
      </c>
      <c r="T276" s="178">
        <f>S276*H276</f>
        <v>0</v>
      </c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R276" s="179" t="s">
        <v>211</v>
      </c>
      <c r="AT276" s="179" t="s">
        <v>127</v>
      </c>
      <c r="AU276" s="179" t="s">
        <v>85</v>
      </c>
      <c r="AY276" s="17" t="s">
        <v>124</v>
      </c>
      <c r="BE276" s="180">
        <f>IF(N276="základná",J276,0)</f>
        <v>0</v>
      </c>
      <c r="BF276" s="180">
        <f>IF(N276="znížená",J276,0)</f>
        <v>0</v>
      </c>
      <c r="BG276" s="180">
        <f>IF(N276="zákl. prenesená",J276,0)</f>
        <v>0</v>
      </c>
      <c r="BH276" s="180">
        <f>IF(N276="zníž. prenesená",J276,0)</f>
        <v>0</v>
      </c>
      <c r="BI276" s="180">
        <f>IF(N276="nulová",J276,0)</f>
        <v>0</v>
      </c>
      <c r="BJ276" s="17" t="s">
        <v>85</v>
      </c>
      <c r="BK276" s="180">
        <f>ROUND(I276*H276,2)</f>
        <v>0</v>
      </c>
      <c r="BL276" s="17" t="s">
        <v>211</v>
      </c>
      <c r="BM276" s="179" t="s">
        <v>368</v>
      </c>
    </row>
    <row r="277" spans="1:65" s="14" customFormat="1" ht="11.25">
      <c r="B277" s="190"/>
      <c r="D277" s="182" t="s">
        <v>133</v>
      </c>
      <c r="E277" s="191" t="s">
        <v>1</v>
      </c>
      <c r="F277" s="192" t="s">
        <v>369</v>
      </c>
      <c r="H277" s="191" t="s">
        <v>1</v>
      </c>
      <c r="I277" s="193"/>
      <c r="L277" s="190"/>
      <c r="M277" s="194"/>
      <c r="N277" s="195"/>
      <c r="O277" s="195"/>
      <c r="P277" s="195"/>
      <c r="Q277" s="195"/>
      <c r="R277" s="195"/>
      <c r="S277" s="195"/>
      <c r="T277" s="196"/>
      <c r="AT277" s="191" t="s">
        <v>133</v>
      </c>
      <c r="AU277" s="191" t="s">
        <v>85</v>
      </c>
      <c r="AV277" s="14" t="s">
        <v>77</v>
      </c>
      <c r="AW277" s="14" t="s">
        <v>29</v>
      </c>
      <c r="AX277" s="14" t="s">
        <v>73</v>
      </c>
      <c r="AY277" s="191" t="s">
        <v>124</v>
      </c>
    </row>
    <row r="278" spans="1:65" s="13" customFormat="1" ht="11.25">
      <c r="B278" s="181"/>
      <c r="D278" s="182" t="s">
        <v>133</v>
      </c>
      <c r="E278" s="183" t="s">
        <v>1</v>
      </c>
      <c r="F278" s="184" t="s">
        <v>148</v>
      </c>
      <c r="H278" s="185">
        <v>60.42</v>
      </c>
      <c r="I278" s="186"/>
      <c r="L278" s="181"/>
      <c r="M278" s="187"/>
      <c r="N278" s="188"/>
      <c r="O278" s="188"/>
      <c r="P278" s="188"/>
      <c r="Q278" s="188"/>
      <c r="R278" s="188"/>
      <c r="S278" s="188"/>
      <c r="T278" s="189"/>
      <c r="AT278" s="183" t="s">
        <v>133</v>
      </c>
      <c r="AU278" s="183" t="s">
        <v>85</v>
      </c>
      <c r="AV278" s="13" t="s">
        <v>85</v>
      </c>
      <c r="AW278" s="13" t="s">
        <v>29</v>
      </c>
      <c r="AX278" s="13" t="s">
        <v>77</v>
      </c>
      <c r="AY278" s="183" t="s">
        <v>124</v>
      </c>
    </row>
    <row r="279" spans="1:65" s="2" customFormat="1" ht="36" customHeight="1">
      <c r="A279" s="32"/>
      <c r="B279" s="166"/>
      <c r="C279" s="167" t="s">
        <v>370</v>
      </c>
      <c r="D279" s="167" t="s">
        <v>127</v>
      </c>
      <c r="E279" s="168" t="s">
        <v>371</v>
      </c>
      <c r="F279" s="169" t="s">
        <v>372</v>
      </c>
      <c r="G279" s="170" t="s">
        <v>130</v>
      </c>
      <c r="H279" s="171">
        <v>60.42</v>
      </c>
      <c r="I279" s="172"/>
      <c r="J279" s="173">
        <f>ROUND(I279*H279,2)</f>
        <v>0</v>
      </c>
      <c r="K279" s="174"/>
      <c r="L279" s="33"/>
      <c r="M279" s="175" t="s">
        <v>1</v>
      </c>
      <c r="N279" s="176" t="s">
        <v>39</v>
      </c>
      <c r="O279" s="58"/>
      <c r="P279" s="177">
        <f>O279*H279</f>
        <v>0</v>
      </c>
      <c r="Q279" s="177">
        <v>3.3E-4</v>
      </c>
      <c r="R279" s="177">
        <f>Q279*H279</f>
        <v>1.9938600000000001E-2</v>
      </c>
      <c r="S279" s="177">
        <v>0</v>
      </c>
      <c r="T279" s="178">
        <f>S279*H279</f>
        <v>0</v>
      </c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R279" s="179" t="s">
        <v>211</v>
      </c>
      <c r="AT279" s="179" t="s">
        <v>127</v>
      </c>
      <c r="AU279" s="179" t="s">
        <v>85</v>
      </c>
      <c r="AY279" s="17" t="s">
        <v>124</v>
      </c>
      <c r="BE279" s="180">
        <f>IF(N279="základná",J279,0)</f>
        <v>0</v>
      </c>
      <c r="BF279" s="180">
        <f>IF(N279="znížená",J279,0)</f>
        <v>0</v>
      </c>
      <c r="BG279" s="180">
        <f>IF(N279="zákl. prenesená",J279,0)</f>
        <v>0</v>
      </c>
      <c r="BH279" s="180">
        <f>IF(N279="zníž. prenesená",J279,0)</f>
        <v>0</v>
      </c>
      <c r="BI279" s="180">
        <f>IF(N279="nulová",J279,0)</f>
        <v>0</v>
      </c>
      <c r="BJ279" s="17" t="s">
        <v>85</v>
      </c>
      <c r="BK279" s="180">
        <f>ROUND(I279*H279,2)</f>
        <v>0</v>
      </c>
      <c r="BL279" s="17" t="s">
        <v>211</v>
      </c>
      <c r="BM279" s="179" t="s">
        <v>373</v>
      </c>
    </row>
    <row r="280" spans="1:65" s="14" customFormat="1" ht="11.25">
      <c r="B280" s="190"/>
      <c r="D280" s="182" t="s">
        <v>133</v>
      </c>
      <c r="E280" s="191" t="s">
        <v>1</v>
      </c>
      <c r="F280" s="192" t="s">
        <v>369</v>
      </c>
      <c r="H280" s="191" t="s">
        <v>1</v>
      </c>
      <c r="I280" s="193"/>
      <c r="L280" s="190"/>
      <c r="M280" s="194"/>
      <c r="N280" s="195"/>
      <c r="O280" s="195"/>
      <c r="P280" s="195"/>
      <c r="Q280" s="195"/>
      <c r="R280" s="195"/>
      <c r="S280" s="195"/>
      <c r="T280" s="196"/>
      <c r="AT280" s="191" t="s">
        <v>133</v>
      </c>
      <c r="AU280" s="191" t="s">
        <v>85</v>
      </c>
      <c r="AV280" s="14" t="s">
        <v>77</v>
      </c>
      <c r="AW280" s="14" t="s">
        <v>29</v>
      </c>
      <c r="AX280" s="14" t="s">
        <v>73</v>
      </c>
      <c r="AY280" s="191" t="s">
        <v>124</v>
      </c>
    </row>
    <row r="281" spans="1:65" s="13" customFormat="1" ht="11.25">
      <c r="B281" s="181"/>
      <c r="D281" s="182" t="s">
        <v>133</v>
      </c>
      <c r="E281" s="183" t="s">
        <v>1</v>
      </c>
      <c r="F281" s="184" t="s">
        <v>148</v>
      </c>
      <c r="H281" s="185">
        <v>60.42</v>
      </c>
      <c r="I281" s="186"/>
      <c r="L281" s="181"/>
      <c r="M281" s="216"/>
      <c r="N281" s="217"/>
      <c r="O281" s="217"/>
      <c r="P281" s="217"/>
      <c r="Q281" s="217"/>
      <c r="R281" s="217"/>
      <c r="S281" s="217"/>
      <c r="T281" s="218"/>
      <c r="AT281" s="183" t="s">
        <v>133</v>
      </c>
      <c r="AU281" s="183" t="s">
        <v>85</v>
      </c>
      <c r="AV281" s="13" t="s">
        <v>85</v>
      </c>
      <c r="AW281" s="13" t="s">
        <v>29</v>
      </c>
      <c r="AX281" s="13" t="s">
        <v>77</v>
      </c>
      <c r="AY281" s="183" t="s">
        <v>124</v>
      </c>
    </row>
    <row r="282" spans="1:65" s="2" customFormat="1" ht="6.95" customHeight="1">
      <c r="A282" s="32"/>
      <c r="B282" s="47"/>
      <c r="C282" s="48"/>
      <c r="D282" s="48"/>
      <c r="E282" s="48"/>
      <c r="F282" s="48"/>
      <c r="G282" s="48"/>
      <c r="H282" s="48"/>
      <c r="I282" s="125"/>
      <c r="J282" s="48"/>
      <c r="K282" s="48"/>
      <c r="L282" s="33"/>
      <c r="M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</row>
  </sheetData>
  <autoFilter ref="C128:K281" xr:uid="{00000000-0009-0000-0000-000001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54"/>
  <sheetViews>
    <sheetView showGridLines="0" tabSelected="1" workbookViewId="0">
      <selection activeCell="E20" sqref="E20:H20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8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8"/>
      <c r="L2" s="236" t="s">
        <v>5</v>
      </c>
      <c r="M2" s="237"/>
      <c r="N2" s="237"/>
      <c r="O2" s="237"/>
      <c r="P2" s="237"/>
      <c r="Q2" s="237"/>
      <c r="R2" s="237"/>
      <c r="S2" s="237"/>
      <c r="T2" s="237"/>
      <c r="U2" s="237"/>
      <c r="V2" s="237"/>
      <c r="AT2" s="17" t="s">
        <v>90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9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91</v>
      </c>
      <c r="I4" s="98"/>
      <c r="L4" s="20"/>
      <c r="M4" s="100" t="s">
        <v>9</v>
      </c>
      <c r="AT4" s="17" t="s">
        <v>3</v>
      </c>
    </row>
    <row r="5" spans="1:46" s="1" customFormat="1" ht="6.95" customHeight="1">
      <c r="B5" s="20"/>
      <c r="I5" s="98"/>
      <c r="L5" s="20"/>
    </row>
    <row r="6" spans="1:46" s="1" customFormat="1" ht="12" customHeight="1">
      <c r="B6" s="20"/>
      <c r="D6" s="27" t="s">
        <v>15</v>
      </c>
      <c r="I6" s="98"/>
      <c r="L6" s="20"/>
    </row>
    <row r="7" spans="1:46" s="1" customFormat="1" ht="25.5" customHeight="1">
      <c r="B7" s="20"/>
      <c r="E7" s="268" t="str">
        <f>'Rekapitulácia stavby'!K6</f>
        <v>Obnova fasády budovy na Triede SNP 39 v Košiciach - Výmena výplňových konštrukcií - severná strana</v>
      </c>
      <c r="F7" s="269"/>
      <c r="G7" s="269"/>
      <c r="H7" s="269"/>
      <c r="I7" s="98"/>
      <c r="L7" s="20"/>
    </row>
    <row r="8" spans="1:46" s="1" customFormat="1" ht="12" customHeight="1">
      <c r="B8" s="20"/>
      <c r="D8" s="27" t="s">
        <v>92</v>
      </c>
      <c r="I8" s="98"/>
      <c r="L8" s="20"/>
    </row>
    <row r="9" spans="1:46" s="2" customFormat="1" ht="16.5" customHeight="1">
      <c r="A9" s="32"/>
      <c r="B9" s="33"/>
      <c r="C9" s="32"/>
      <c r="D9" s="32"/>
      <c r="E9" s="268" t="s">
        <v>374</v>
      </c>
      <c r="F9" s="270"/>
      <c r="G9" s="270"/>
      <c r="H9" s="270"/>
      <c r="I9" s="101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94</v>
      </c>
      <c r="E10" s="32"/>
      <c r="F10" s="32"/>
      <c r="G10" s="32"/>
      <c r="H10" s="32"/>
      <c r="I10" s="101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4" t="s">
        <v>375</v>
      </c>
      <c r="F11" s="270"/>
      <c r="G11" s="270"/>
      <c r="H11" s="270"/>
      <c r="I11" s="101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101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102" t="s">
        <v>18</v>
      </c>
      <c r="J13" s="25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102" t="s">
        <v>21</v>
      </c>
      <c r="J14" s="55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101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22</v>
      </c>
      <c r="E16" s="32"/>
      <c r="F16" s="32"/>
      <c r="G16" s="32"/>
      <c r="H16" s="32"/>
      <c r="I16" s="102" t="s">
        <v>23</v>
      </c>
      <c r="J16" s="25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24</v>
      </c>
      <c r="F17" s="32"/>
      <c r="G17" s="32"/>
      <c r="H17" s="32"/>
      <c r="I17" s="102" t="s">
        <v>25</v>
      </c>
      <c r="J17" s="25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101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102" t="s">
        <v>23</v>
      </c>
      <c r="J19" s="28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71"/>
      <c r="F20" s="247"/>
      <c r="G20" s="247"/>
      <c r="H20" s="247"/>
      <c r="I20" s="102" t="s">
        <v>25</v>
      </c>
      <c r="J20" s="28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101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27</v>
      </c>
      <c r="E22" s="32"/>
      <c r="F22" s="32"/>
      <c r="G22" s="32"/>
      <c r="H22" s="32"/>
      <c r="I22" s="102" t="s">
        <v>23</v>
      </c>
      <c r="J22" s="25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28</v>
      </c>
      <c r="F23" s="32"/>
      <c r="G23" s="32"/>
      <c r="H23" s="32"/>
      <c r="I23" s="102" t="s">
        <v>25</v>
      </c>
      <c r="J23" s="25"/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101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30</v>
      </c>
      <c r="E25" s="32"/>
      <c r="F25" s="32"/>
      <c r="G25" s="32"/>
      <c r="H25" s="32"/>
      <c r="I25" s="102" t="s">
        <v>23</v>
      </c>
      <c r="J25" s="25" t="str">
        <f>IF('Rekapitulácia stavby'!AN19="","",'Rekapitulácia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tr">
        <f>IF('Rekapitulácia stavby'!E20="","",'Rekapitulácia stavby'!E20)</f>
        <v xml:space="preserve"> </v>
      </c>
      <c r="F26" s="32"/>
      <c r="G26" s="32"/>
      <c r="H26" s="32"/>
      <c r="I26" s="102" t="s">
        <v>25</v>
      </c>
      <c r="J26" s="25" t="str">
        <f>IF('Rekapitulácia stavby'!AN20="","",'Rekapitulácia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101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101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103"/>
      <c r="B29" s="104"/>
      <c r="C29" s="103"/>
      <c r="D29" s="103"/>
      <c r="E29" s="251" t="s">
        <v>1</v>
      </c>
      <c r="F29" s="251"/>
      <c r="G29" s="251"/>
      <c r="H29" s="251"/>
      <c r="I29" s="105"/>
      <c r="J29" s="103"/>
      <c r="K29" s="103"/>
      <c r="L29" s="106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101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107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8" t="s">
        <v>33</v>
      </c>
      <c r="E32" s="32"/>
      <c r="F32" s="32"/>
      <c r="G32" s="32"/>
      <c r="H32" s="32"/>
      <c r="I32" s="101"/>
      <c r="J32" s="71">
        <f>ROUND(J125,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107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109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10" t="s">
        <v>37</v>
      </c>
      <c r="E35" s="27" t="s">
        <v>38</v>
      </c>
      <c r="F35" s="111">
        <f>ROUND((SUM(BE125:BE153)),  2)</f>
        <v>0</v>
      </c>
      <c r="G35" s="32"/>
      <c r="H35" s="32"/>
      <c r="I35" s="112">
        <v>0.2</v>
      </c>
      <c r="J35" s="111">
        <f>ROUND(((SUM(BE125:BE153))*I35),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11">
        <f>ROUND((SUM(BF125:BF153)),  2)</f>
        <v>0</v>
      </c>
      <c r="G36" s="32"/>
      <c r="H36" s="32"/>
      <c r="I36" s="112">
        <v>0.2</v>
      </c>
      <c r="J36" s="111">
        <f>ROUND(((SUM(BF125:BF153))*I36),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11">
        <f>ROUND((SUM(BG125:BG153)),  2)</f>
        <v>0</v>
      </c>
      <c r="G37" s="32"/>
      <c r="H37" s="32"/>
      <c r="I37" s="112">
        <v>0.2</v>
      </c>
      <c r="J37" s="111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11">
        <f>ROUND((SUM(BH125:BH153)),  2)</f>
        <v>0</v>
      </c>
      <c r="G38" s="32"/>
      <c r="H38" s="32"/>
      <c r="I38" s="112">
        <v>0.2</v>
      </c>
      <c r="J38" s="111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11">
        <f>ROUND((SUM(BI125:BI153)),  2)</f>
        <v>0</v>
      </c>
      <c r="G39" s="32"/>
      <c r="H39" s="32"/>
      <c r="I39" s="112">
        <v>0</v>
      </c>
      <c r="J39" s="111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101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13"/>
      <c r="D41" s="114" t="s">
        <v>43</v>
      </c>
      <c r="E41" s="60"/>
      <c r="F41" s="60"/>
      <c r="G41" s="115" t="s">
        <v>44</v>
      </c>
      <c r="H41" s="116" t="s">
        <v>45</v>
      </c>
      <c r="I41" s="117"/>
      <c r="J41" s="118">
        <f>SUM(J32:J39)</f>
        <v>0</v>
      </c>
      <c r="K41" s="119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101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I43" s="98"/>
      <c r="L43" s="20"/>
    </row>
    <row r="44" spans="1:31" s="1" customFormat="1" ht="14.45" customHeight="1">
      <c r="B44" s="20"/>
      <c r="I44" s="98"/>
      <c r="L44" s="20"/>
    </row>
    <row r="45" spans="1:31" s="1" customFormat="1" ht="14.45" customHeight="1">
      <c r="B45" s="20"/>
      <c r="I45" s="98"/>
      <c r="L45" s="20"/>
    </row>
    <row r="46" spans="1:31" s="1" customFormat="1" ht="14.45" customHeight="1">
      <c r="B46" s="20"/>
      <c r="I46" s="98"/>
      <c r="L46" s="20"/>
    </row>
    <row r="47" spans="1:31" s="1" customFormat="1" ht="14.45" customHeight="1">
      <c r="B47" s="20"/>
      <c r="I47" s="98"/>
      <c r="L47" s="20"/>
    </row>
    <row r="48" spans="1:31" s="1" customFormat="1" ht="14.45" customHeight="1">
      <c r="B48" s="20"/>
      <c r="I48" s="98"/>
      <c r="L48" s="20"/>
    </row>
    <row r="49" spans="1:31" s="1" customFormat="1" ht="14.45" customHeight="1">
      <c r="B49" s="20"/>
      <c r="I49" s="98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120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21" t="s">
        <v>49</v>
      </c>
      <c r="G61" s="45" t="s">
        <v>48</v>
      </c>
      <c r="H61" s="35"/>
      <c r="I61" s="122"/>
      <c r="J61" s="12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124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21" t="s">
        <v>49</v>
      </c>
      <c r="G76" s="45" t="s">
        <v>48</v>
      </c>
      <c r="H76" s="35"/>
      <c r="I76" s="122"/>
      <c r="J76" s="12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125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126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96</v>
      </c>
      <c r="D82" s="32"/>
      <c r="E82" s="32"/>
      <c r="F82" s="32"/>
      <c r="G82" s="32"/>
      <c r="H82" s="32"/>
      <c r="I82" s="101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101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101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25.5" customHeight="1">
      <c r="A85" s="32"/>
      <c r="B85" s="33"/>
      <c r="C85" s="32"/>
      <c r="D85" s="32"/>
      <c r="E85" s="268" t="str">
        <f>E7</f>
        <v>Obnova fasády budovy na Triede SNP 39 v Košiciach - Výmena výplňových konštrukcií - severná strana</v>
      </c>
      <c r="F85" s="269"/>
      <c r="G85" s="269"/>
      <c r="H85" s="269"/>
      <c r="I85" s="101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92</v>
      </c>
      <c r="I86" s="98"/>
      <c r="L86" s="20"/>
    </row>
    <row r="87" spans="1:31" s="2" customFormat="1" ht="16.5" customHeight="1">
      <c r="A87" s="32"/>
      <c r="B87" s="33"/>
      <c r="C87" s="32"/>
      <c r="D87" s="32"/>
      <c r="E87" s="268" t="s">
        <v>374</v>
      </c>
      <c r="F87" s="270"/>
      <c r="G87" s="270"/>
      <c r="H87" s="270"/>
      <c r="I87" s="101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94</v>
      </c>
      <c r="D88" s="32"/>
      <c r="E88" s="32"/>
      <c r="F88" s="32"/>
      <c r="G88" s="32"/>
      <c r="H88" s="32"/>
      <c r="I88" s="101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4" t="str">
        <f>E11</f>
        <v>01 - Vymena radiátorov</v>
      </c>
      <c r="F89" s="270"/>
      <c r="G89" s="270"/>
      <c r="H89" s="270"/>
      <c r="I89" s="101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101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Trieda SNP 39, Košice</v>
      </c>
      <c r="G91" s="32"/>
      <c r="H91" s="32"/>
      <c r="I91" s="102" t="s">
        <v>21</v>
      </c>
      <c r="J91" s="55" t="str">
        <f>IF(J14="","",J14)</f>
        <v/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101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22</v>
      </c>
      <c r="D93" s="32"/>
      <c r="E93" s="32"/>
      <c r="F93" s="25" t="str">
        <f>E17</f>
        <v>Mestská časť Košice - Západ, Trieda SNP 39, 040 11</v>
      </c>
      <c r="G93" s="32"/>
      <c r="H93" s="32"/>
      <c r="I93" s="102" t="s">
        <v>27</v>
      </c>
      <c r="J93" s="30" t="str">
        <f>E23</f>
        <v>AIP projekt s.r.o.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26</v>
      </c>
      <c r="D94" s="32"/>
      <c r="E94" s="32"/>
      <c r="F94" s="25" t="str">
        <f>IF(E20="","",E20)</f>
        <v/>
      </c>
      <c r="G94" s="32"/>
      <c r="H94" s="32"/>
      <c r="I94" s="102" t="s">
        <v>30</v>
      </c>
      <c r="J94" s="30" t="str">
        <f>E26</f>
        <v xml:space="preserve"> 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101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27" t="s">
        <v>97</v>
      </c>
      <c r="D96" s="113"/>
      <c r="E96" s="113"/>
      <c r="F96" s="113"/>
      <c r="G96" s="113"/>
      <c r="H96" s="113"/>
      <c r="I96" s="128"/>
      <c r="J96" s="129" t="s">
        <v>98</v>
      </c>
      <c r="K96" s="113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101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30" t="s">
        <v>99</v>
      </c>
      <c r="D98" s="32"/>
      <c r="E98" s="32"/>
      <c r="F98" s="32"/>
      <c r="G98" s="32"/>
      <c r="H98" s="32"/>
      <c r="I98" s="101"/>
      <c r="J98" s="71">
        <f>J125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100</v>
      </c>
    </row>
    <row r="99" spans="1:47" s="9" customFormat="1" ht="24.95" customHeight="1">
      <c r="B99" s="131"/>
      <c r="D99" s="132" t="s">
        <v>105</v>
      </c>
      <c r="E99" s="133"/>
      <c r="F99" s="133"/>
      <c r="G99" s="133"/>
      <c r="H99" s="133"/>
      <c r="I99" s="134"/>
      <c r="J99" s="135">
        <f>J126</f>
        <v>0</v>
      </c>
      <c r="L99" s="131"/>
    </row>
    <row r="100" spans="1:47" s="10" customFormat="1" ht="19.899999999999999" customHeight="1">
      <c r="B100" s="136"/>
      <c r="D100" s="137" t="s">
        <v>376</v>
      </c>
      <c r="E100" s="138"/>
      <c r="F100" s="138"/>
      <c r="G100" s="138"/>
      <c r="H100" s="138"/>
      <c r="I100" s="139"/>
      <c r="J100" s="140">
        <f>J127</f>
        <v>0</v>
      </c>
      <c r="L100" s="136"/>
    </row>
    <row r="101" spans="1:47" s="10" customFormat="1" ht="19.899999999999999" customHeight="1">
      <c r="B101" s="136"/>
      <c r="D101" s="137" t="s">
        <v>377</v>
      </c>
      <c r="E101" s="138"/>
      <c r="F101" s="138"/>
      <c r="G101" s="138"/>
      <c r="H101" s="138"/>
      <c r="I101" s="139"/>
      <c r="J101" s="140">
        <f>J135</f>
        <v>0</v>
      </c>
      <c r="L101" s="136"/>
    </row>
    <row r="102" spans="1:47" s="10" customFormat="1" ht="19.899999999999999" customHeight="1">
      <c r="B102" s="136"/>
      <c r="D102" s="137" t="s">
        <v>378</v>
      </c>
      <c r="E102" s="138"/>
      <c r="F102" s="138"/>
      <c r="G102" s="138"/>
      <c r="H102" s="138"/>
      <c r="I102" s="139"/>
      <c r="J102" s="140">
        <f>J141</f>
        <v>0</v>
      </c>
      <c r="L102" s="136"/>
    </row>
    <row r="103" spans="1:47" s="9" customFormat="1" ht="24.95" customHeight="1">
      <c r="B103" s="131"/>
      <c r="D103" s="132" t="s">
        <v>379</v>
      </c>
      <c r="E103" s="133"/>
      <c r="F103" s="133"/>
      <c r="G103" s="133"/>
      <c r="H103" s="133"/>
      <c r="I103" s="134"/>
      <c r="J103" s="135">
        <f>J150</f>
        <v>0</v>
      </c>
      <c r="L103" s="131"/>
    </row>
    <row r="104" spans="1:47" s="2" customFormat="1" ht="21.75" customHeight="1">
      <c r="A104" s="32"/>
      <c r="B104" s="33"/>
      <c r="C104" s="32"/>
      <c r="D104" s="32"/>
      <c r="E104" s="32"/>
      <c r="F104" s="32"/>
      <c r="G104" s="32"/>
      <c r="H104" s="32"/>
      <c r="I104" s="101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47" s="2" customFormat="1" ht="6.95" customHeight="1">
      <c r="A105" s="32"/>
      <c r="B105" s="47"/>
      <c r="C105" s="48"/>
      <c r="D105" s="48"/>
      <c r="E105" s="48"/>
      <c r="F105" s="48"/>
      <c r="G105" s="48"/>
      <c r="H105" s="48"/>
      <c r="I105" s="125"/>
      <c r="J105" s="48"/>
      <c r="K105" s="48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47" s="2" customFormat="1" ht="6.95" customHeight="1">
      <c r="A109" s="32"/>
      <c r="B109" s="49"/>
      <c r="C109" s="50"/>
      <c r="D109" s="50"/>
      <c r="E109" s="50"/>
      <c r="F109" s="50"/>
      <c r="G109" s="50"/>
      <c r="H109" s="50"/>
      <c r="I109" s="126"/>
      <c r="J109" s="50"/>
      <c r="K109" s="50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24.95" customHeight="1">
      <c r="A110" s="32"/>
      <c r="B110" s="33"/>
      <c r="C110" s="21" t="s">
        <v>110</v>
      </c>
      <c r="D110" s="32"/>
      <c r="E110" s="32"/>
      <c r="F110" s="32"/>
      <c r="G110" s="32"/>
      <c r="H110" s="32"/>
      <c r="I110" s="101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101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12" customHeight="1">
      <c r="A112" s="32"/>
      <c r="B112" s="33"/>
      <c r="C112" s="27" t="s">
        <v>15</v>
      </c>
      <c r="D112" s="32"/>
      <c r="E112" s="32"/>
      <c r="F112" s="32"/>
      <c r="G112" s="32"/>
      <c r="H112" s="32"/>
      <c r="I112" s="101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25.5" customHeight="1">
      <c r="A113" s="32"/>
      <c r="B113" s="33"/>
      <c r="C113" s="32"/>
      <c r="D113" s="32"/>
      <c r="E113" s="268" t="str">
        <f>E7</f>
        <v>Obnova fasády budovy na Triede SNP 39 v Košiciach - Výmena výplňových konštrukcií - severná strana</v>
      </c>
      <c r="F113" s="269"/>
      <c r="G113" s="269"/>
      <c r="H113" s="269"/>
      <c r="I113" s="101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1" customFormat="1" ht="12" customHeight="1">
      <c r="B114" s="20"/>
      <c r="C114" s="27" t="s">
        <v>92</v>
      </c>
      <c r="I114" s="98"/>
      <c r="L114" s="20"/>
    </row>
    <row r="115" spans="1:65" s="2" customFormat="1" ht="16.5" customHeight="1">
      <c r="A115" s="32"/>
      <c r="B115" s="33"/>
      <c r="C115" s="32"/>
      <c r="D115" s="32"/>
      <c r="E115" s="268" t="s">
        <v>374</v>
      </c>
      <c r="F115" s="270"/>
      <c r="G115" s="270"/>
      <c r="H115" s="270"/>
      <c r="I115" s="101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94</v>
      </c>
      <c r="D116" s="32"/>
      <c r="E116" s="32"/>
      <c r="F116" s="32"/>
      <c r="G116" s="32"/>
      <c r="H116" s="32"/>
      <c r="I116" s="101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6.5" customHeight="1">
      <c r="A117" s="32"/>
      <c r="B117" s="33"/>
      <c r="C117" s="32"/>
      <c r="D117" s="32"/>
      <c r="E117" s="244" t="str">
        <f>E11</f>
        <v>01 - Vymena radiátorov</v>
      </c>
      <c r="F117" s="270"/>
      <c r="G117" s="270"/>
      <c r="H117" s="270"/>
      <c r="I117" s="101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101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2" customHeight="1">
      <c r="A119" s="32"/>
      <c r="B119" s="33"/>
      <c r="C119" s="27" t="s">
        <v>19</v>
      </c>
      <c r="D119" s="32"/>
      <c r="E119" s="32"/>
      <c r="F119" s="25" t="str">
        <f>F14</f>
        <v>Trieda SNP 39, Košice</v>
      </c>
      <c r="G119" s="32"/>
      <c r="H119" s="32"/>
      <c r="I119" s="102" t="s">
        <v>21</v>
      </c>
      <c r="J119" s="55" t="str">
        <f>IF(J14="","",J14)</f>
        <v/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6.95" customHeight="1">
      <c r="A120" s="32"/>
      <c r="B120" s="33"/>
      <c r="C120" s="32"/>
      <c r="D120" s="32"/>
      <c r="E120" s="32"/>
      <c r="F120" s="32"/>
      <c r="G120" s="32"/>
      <c r="H120" s="32"/>
      <c r="I120" s="101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5.2" customHeight="1">
      <c r="A121" s="32"/>
      <c r="B121" s="33"/>
      <c r="C121" s="27" t="s">
        <v>22</v>
      </c>
      <c r="D121" s="32"/>
      <c r="E121" s="32"/>
      <c r="F121" s="25" t="str">
        <f>E17</f>
        <v>Mestská časť Košice - Západ, Trieda SNP 39, 040 11</v>
      </c>
      <c r="G121" s="32"/>
      <c r="H121" s="32"/>
      <c r="I121" s="102" t="s">
        <v>27</v>
      </c>
      <c r="J121" s="30" t="str">
        <f>E23</f>
        <v>AIP projekt s.r.o.</v>
      </c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5.2" customHeight="1">
      <c r="A122" s="32"/>
      <c r="B122" s="33"/>
      <c r="C122" s="27" t="s">
        <v>26</v>
      </c>
      <c r="D122" s="32"/>
      <c r="E122" s="32"/>
      <c r="F122" s="25" t="str">
        <f>IF(E20="","",E20)</f>
        <v/>
      </c>
      <c r="G122" s="32"/>
      <c r="H122" s="32"/>
      <c r="I122" s="102" t="s">
        <v>30</v>
      </c>
      <c r="J122" s="30" t="str">
        <f>E26</f>
        <v xml:space="preserve"> 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2" customFormat="1" ht="10.35" customHeight="1">
      <c r="A123" s="32"/>
      <c r="B123" s="33"/>
      <c r="C123" s="32"/>
      <c r="D123" s="32"/>
      <c r="E123" s="32"/>
      <c r="F123" s="32"/>
      <c r="G123" s="32"/>
      <c r="H123" s="32"/>
      <c r="I123" s="101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5" s="11" customFormat="1" ht="29.25" customHeight="1">
      <c r="A124" s="141"/>
      <c r="B124" s="142"/>
      <c r="C124" s="143" t="s">
        <v>111</v>
      </c>
      <c r="D124" s="144" t="s">
        <v>58</v>
      </c>
      <c r="E124" s="144" t="s">
        <v>54</v>
      </c>
      <c r="F124" s="144" t="s">
        <v>55</v>
      </c>
      <c r="G124" s="144" t="s">
        <v>112</v>
      </c>
      <c r="H124" s="144" t="s">
        <v>113</v>
      </c>
      <c r="I124" s="145" t="s">
        <v>114</v>
      </c>
      <c r="J124" s="146" t="s">
        <v>98</v>
      </c>
      <c r="K124" s="147" t="s">
        <v>115</v>
      </c>
      <c r="L124" s="148"/>
      <c r="M124" s="62" t="s">
        <v>1</v>
      </c>
      <c r="N124" s="63" t="s">
        <v>37</v>
      </c>
      <c r="O124" s="63" t="s">
        <v>116</v>
      </c>
      <c r="P124" s="63" t="s">
        <v>117</v>
      </c>
      <c r="Q124" s="63" t="s">
        <v>118</v>
      </c>
      <c r="R124" s="63" t="s">
        <v>119</v>
      </c>
      <c r="S124" s="63" t="s">
        <v>120</v>
      </c>
      <c r="T124" s="64" t="s">
        <v>121</v>
      </c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</row>
    <row r="125" spans="1:65" s="2" customFormat="1" ht="22.9" customHeight="1">
      <c r="A125" s="32"/>
      <c r="B125" s="33"/>
      <c r="C125" s="69" t="s">
        <v>99</v>
      </c>
      <c r="D125" s="32"/>
      <c r="E125" s="32"/>
      <c r="F125" s="32"/>
      <c r="G125" s="32"/>
      <c r="H125" s="32"/>
      <c r="I125" s="101"/>
      <c r="J125" s="149">
        <f>BK125</f>
        <v>0</v>
      </c>
      <c r="K125" s="32"/>
      <c r="L125" s="33"/>
      <c r="M125" s="65"/>
      <c r="N125" s="56"/>
      <c r="O125" s="66"/>
      <c r="P125" s="150">
        <f>P126+P150</f>
        <v>0</v>
      </c>
      <c r="Q125" s="66"/>
      <c r="R125" s="150">
        <f>R126+R150</f>
        <v>0</v>
      </c>
      <c r="S125" s="66"/>
      <c r="T125" s="151">
        <f>T126+T150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7" t="s">
        <v>72</v>
      </c>
      <c r="AU125" s="17" t="s">
        <v>100</v>
      </c>
      <c r="BK125" s="152">
        <f>BK126+BK150</f>
        <v>0</v>
      </c>
    </row>
    <row r="126" spans="1:65" s="12" customFormat="1" ht="25.9" customHeight="1">
      <c r="B126" s="153"/>
      <c r="D126" s="154" t="s">
        <v>72</v>
      </c>
      <c r="E126" s="155" t="s">
        <v>221</v>
      </c>
      <c r="F126" s="155" t="s">
        <v>222</v>
      </c>
      <c r="I126" s="156"/>
      <c r="J126" s="157">
        <f>BK126</f>
        <v>0</v>
      </c>
      <c r="L126" s="153"/>
      <c r="M126" s="158"/>
      <c r="N126" s="159"/>
      <c r="O126" s="159"/>
      <c r="P126" s="160">
        <f>P127+P135+P141</f>
        <v>0</v>
      </c>
      <c r="Q126" s="159"/>
      <c r="R126" s="160">
        <f>R127+R135+R141</f>
        <v>0</v>
      </c>
      <c r="S126" s="159"/>
      <c r="T126" s="161">
        <f>T127+T135+T141</f>
        <v>0</v>
      </c>
      <c r="AR126" s="154" t="s">
        <v>85</v>
      </c>
      <c r="AT126" s="162" t="s">
        <v>72</v>
      </c>
      <c r="AU126" s="162" t="s">
        <v>73</v>
      </c>
      <c r="AY126" s="154" t="s">
        <v>124</v>
      </c>
      <c r="BK126" s="163">
        <f>BK127+BK135+BK141</f>
        <v>0</v>
      </c>
    </row>
    <row r="127" spans="1:65" s="12" customFormat="1" ht="22.9" customHeight="1">
      <c r="B127" s="153"/>
      <c r="D127" s="154" t="s">
        <v>72</v>
      </c>
      <c r="E127" s="164" t="s">
        <v>380</v>
      </c>
      <c r="F127" s="164" t="s">
        <v>381</v>
      </c>
      <c r="I127" s="156"/>
      <c r="J127" s="165">
        <f>BK127</f>
        <v>0</v>
      </c>
      <c r="L127" s="153"/>
      <c r="M127" s="158"/>
      <c r="N127" s="159"/>
      <c r="O127" s="159"/>
      <c r="P127" s="160">
        <f>SUM(P128:P134)</f>
        <v>0</v>
      </c>
      <c r="Q127" s="159"/>
      <c r="R127" s="160">
        <f>SUM(R128:R134)</f>
        <v>0</v>
      </c>
      <c r="S127" s="159"/>
      <c r="T127" s="161">
        <f>SUM(T128:T134)</f>
        <v>0</v>
      </c>
      <c r="AR127" s="154" t="s">
        <v>85</v>
      </c>
      <c r="AT127" s="162" t="s">
        <v>72</v>
      </c>
      <c r="AU127" s="162" t="s">
        <v>77</v>
      </c>
      <c r="AY127" s="154" t="s">
        <v>124</v>
      </c>
      <c r="BK127" s="163">
        <f>SUM(BK128:BK134)</f>
        <v>0</v>
      </c>
    </row>
    <row r="128" spans="1:65" s="2" customFormat="1" ht="24" customHeight="1">
      <c r="A128" s="32"/>
      <c r="B128" s="166"/>
      <c r="C128" s="167" t="s">
        <v>206</v>
      </c>
      <c r="D128" s="167" t="s">
        <v>127</v>
      </c>
      <c r="E128" s="168" t="s">
        <v>382</v>
      </c>
      <c r="F128" s="169" t="s">
        <v>383</v>
      </c>
      <c r="G128" s="170" t="s">
        <v>151</v>
      </c>
      <c r="H128" s="171">
        <v>4</v>
      </c>
      <c r="I128" s="172"/>
      <c r="J128" s="173">
        <f t="shared" ref="J128:J134" si="0">ROUND(I128*H128,2)</f>
        <v>0</v>
      </c>
      <c r="K128" s="174"/>
      <c r="L128" s="33"/>
      <c r="M128" s="175" t="s">
        <v>1</v>
      </c>
      <c r="N128" s="176" t="s">
        <v>39</v>
      </c>
      <c r="O128" s="58"/>
      <c r="P128" s="177">
        <f t="shared" ref="P128:P134" si="1">O128*H128</f>
        <v>0</v>
      </c>
      <c r="Q128" s="177">
        <v>0</v>
      </c>
      <c r="R128" s="177">
        <f t="shared" ref="R128:R134" si="2">Q128*H128</f>
        <v>0</v>
      </c>
      <c r="S128" s="177">
        <v>0</v>
      </c>
      <c r="T128" s="178">
        <f t="shared" ref="T128:T134" si="3"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79" t="s">
        <v>211</v>
      </c>
      <c r="AT128" s="179" t="s">
        <v>127</v>
      </c>
      <c r="AU128" s="179" t="s">
        <v>85</v>
      </c>
      <c r="AY128" s="17" t="s">
        <v>124</v>
      </c>
      <c r="BE128" s="180">
        <f t="shared" ref="BE128:BE134" si="4">IF(N128="základná",J128,0)</f>
        <v>0</v>
      </c>
      <c r="BF128" s="180">
        <f t="shared" ref="BF128:BF134" si="5">IF(N128="znížená",J128,0)</f>
        <v>0</v>
      </c>
      <c r="BG128" s="180">
        <f t="shared" ref="BG128:BG134" si="6">IF(N128="zákl. prenesená",J128,0)</f>
        <v>0</v>
      </c>
      <c r="BH128" s="180">
        <f t="shared" ref="BH128:BH134" si="7">IF(N128="zníž. prenesená",J128,0)</f>
        <v>0</v>
      </c>
      <c r="BI128" s="180">
        <f t="shared" ref="BI128:BI134" si="8">IF(N128="nulová",J128,0)</f>
        <v>0</v>
      </c>
      <c r="BJ128" s="17" t="s">
        <v>85</v>
      </c>
      <c r="BK128" s="180">
        <f t="shared" ref="BK128:BK134" si="9">ROUND(I128*H128,2)</f>
        <v>0</v>
      </c>
      <c r="BL128" s="17" t="s">
        <v>211</v>
      </c>
      <c r="BM128" s="179" t="s">
        <v>85</v>
      </c>
    </row>
    <row r="129" spans="1:65" s="2" customFormat="1" ht="24" customHeight="1">
      <c r="A129" s="32"/>
      <c r="B129" s="166"/>
      <c r="C129" s="167" t="s">
        <v>384</v>
      </c>
      <c r="D129" s="167" t="s">
        <v>127</v>
      </c>
      <c r="E129" s="168" t="s">
        <v>385</v>
      </c>
      <c r="F129" s="169" t="s">
        <v>386</v>
      </c>
      <c r="G129" s="170" t="s">
        <v>151</v>
      </c>
      <c r="H129" s="171">
        <v>4</v>
      </c>
      <c r="I129" s="172"/>
      <c r="J129" s="173">
        <f t="shared" si="0"/>
        <v>0</v>
      </c>
      <c r="K129" s="174"/>
      <c r="L129" s="33"/>
      <c r="M129" s="175" t="s">
        <v>1</v>
      </c>
      <c r="N129" s="176" t="s">
        <v>39</v>
      </c>
      <c r="O129" s="58"/>
      <c r="P129" s="177">
        <f t="shared" si="1"/>
        <v>0</v>
      </c>
      <c r="Q129" s="177">
        <v>0</v>
      </c>
      <c r="R129" s="177">
        <f t="shared" si="2"/>
        <v>0</v>
      </c>
      <c r="S129" s="177">
        <v>0</v>
      </c>
      <c r="T129" s="178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79" t="s">
        <v>211</v>
      </c>
      <c r="AT129" s="179" t="s">
        <v>127</v>
      </c>
      <c r="AU129" s="179" t="s">
        <v>85</v>
      </c>
      <c r="AY129" s="17" t="s">
        <v>124</v>
      </c>
      <c r="BE129" s="180">
        <f t="shared" si="4"/>
        <v>0</v>
      </c>
      <c r="BF129" s="180">
        <f t="shared" si="5"/>
        <v>0</v>
      </c>
      <c r="BG129" s="180">
        <f t="shared" si="6"/>
        <v>0</v>
      </c>
      <c r="BH129" s="180">
        <f t="shared" si="7"/>
        <v>0</v>
      </c>
      <c r="BI129" s="180">
        <f t="shared" si="8"/>
        <v>0</v>
      </c>
      <c r="BJ129" s="17" t="s">
        <v>85</v>
      </c>
      <c r="BK129" s="180">
        <f t="shared" si="9"/>
        <v>0</v>
      </c>
      <c r="BL129" s="17" t="s">
        <v>211</v>
      </c>
      <c r="BM129" s="179" t="s">
        <v>131</v>
      </c>
    </row>
    <row r="130" spans="1:65" s="2" customFormat="1" ht="16.5" customHeight="1">
      <c r="A130" s="32"/>
      <c r="B130" s="166"/>
      <c r="C130" s="167" t="s">
        <v>387</v>
      </c>
      <c r="D130" s="167" t="s">
        <v>127</v>
      </c>
      <c r="E130" s="168" t="s">
        <v>388</v>
      </c>
      <c r="F130" s="169" t="s">
        <v>389</v>
      </c>
      <c r="G130" s="170" t="s">
        <v>268</v>
      </c>
      <c r="H130" s="171">
        <v>2</v>
      </c>
      <c r="I130" s="172"/>
      <c r="J130" s="173">
        <f t="shared" si="0"/>
        <v>0</v>
      </c>
      <c r="K130" s="174"/>
      <c r="L130" s="33"/>
      <c r="M130" s="175" t="s">
        <v>1</v>
      </c>
      <c r="N130" s="176" t="s">
        <v>39</v>
      </c>
      <c r="O130" s="58"/>
      <c r="P130" s="177">
        <f t="shared" si="1"/>
        <v>0</v>
      </c>
      <c r="Q130" s="177">
        <v>0</v>
      </c>
      <c r="R130" s="177">
        <f t="shared" si="2"/>
        <v>0</v>
      </c>
      <c r="S130" s="177">
        <v>0</v>
      </c>
      <c r="T130" s="178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79" t="s">
        <v>211</v>
      </c>
      <c r="AT130" s="179" t="s">
        <v>127</v>
      </c>
      <c r="AU130" s="179" t="s">
        <v>85</v>
      </c>
      <c r="AY130" s="17" t="s">
        <v>124</v>
      </c>
      <c r="BE130" s="180">
        <f t="shared" si="4"/>
        <v>0</v>
      </c>
      <c r="BF130" s="180">
        <f t="shared" si="5"/>
        <v>0</v>
      </c>
      <c r="BG130" s="180">
        <f t="shared" si="6"/>
        <v>0</v>
      </c>
      <c r="BH130" s="180">
        <f t="shared" si="7"/>
        <v>0</v>
      </c>
      <c r="BI130" s="180">
        <f t="shared" si="8"/>
        <v>0</v>
      </c>
      <c r="BJ130" s="17" t="s">
        <v>85</v>
      </c>
      <c r="BK130" s="180">
        <f t="shared" si="9"/>
        <v>0</v>
      </c>
      <c r="BL130" s="17" t="s">
        <v>211</v>
      </c>
      <c r="BM130" s="179" t="s">
        <v>125</v>
      </c>
    </row>
    <row r="131" spans="1:65" s="2" customFormat="1" ht="24" customHeight="1">
      <c r="A131" s="32"/>
      <c r="B131" s="166"/>
      <c r="C131" s="205" t="s">
        <v>390</v>
      </c>
      <c r="D131" s="205" t="s">
        <v>255</v>
      </c>
      <c r="E131" s="206" t="s">
        <v>391</v>
      </c>
      <c r="F131" s="207" t="s">
        <v>392</v>
      </c>
      <c r="G131" s="208" t="s">
        <v>268</v>
      </c>
      <c r="H131" s="209">
        <v>2</v>
      </c>
      <c r="I131" s="210"/>
      <c r="J131" s="211">
        <f t="shared" si="0"/>
        <v>0</v>
      </c>
      <c r="K131" s="212"/>
      <c r="L131" s="213"/>
      <c r="M131" s="214" t="s">
        <v>1</v>
      </c>
      <c r="N131" s="215" t="s">
        <v>39</v>
      </c>
      <c r="O131" s="58"/>
      <c r="P131" s="177">
        <f t="shared" si="1"/>
        <v>0</v>
      </c>
      <c r="Q131" s="177">
        <v>0</v>
      </c>
      <c r="R131" s="177">
        <f t="shared" si="2"/>
        <v>0</v>
      </c>
      <c r="S131" s="177">
        <v>0</v>
      </c>
      <c r="T131" s="178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79" t="s">
        <v>258</v>
      </c>
      <c r="AT131" s="179" t="s">
        <v>255</v>
      </c>
      <c r="AU131" s="179" t="s">
        <v>85</v>
      </c>
      <c r="AY131" s="17" t="s">
        <v>124</v>
      </c>
      <c r="BE131" s="180">
        <f t="shared" si="4"/>
        <v>0</v>
      </c>
      <c r="BF131" s="180">
        <f t="shared" si="5"/>
        <v>0</v>
      </c>
      <c r="BG131" s="180">
        <f t="shared" si="6"/>
        <v>0</v>
      </c>
      <c r="BH131" s="180">
        <f t="shared" si="7"/>
        <v>0</v>
      </c>
      <c r="BI131" s="180">
        <f t="shared" si="8"/>
        <v>0</v>
      </c>
      <c r="BJ131" s="17" t="s">
        <v>85</v>
      </c>
      <c r="BK131" s="180">
        <f t="shared" si="9"/>
        <v>0</v>
      </c>
      <c r="BL131" s="17" t="s">
        <v>211</v>
      </c>
      <c r="BM131" s="179" t="s">
        <v>172</v>
      </c>
    </row>
    <row r="132" spans="1:65" s="2" customFormat="1" ht="24" customHeight="1">
      <c r="A132" s="32"/>
      <c r="B132" s="166"/>
      <c r="C132" s="167" t="s">
        <v>261</v>
      </c>
      <c r="D132" s="167" t="s">
        <v>127</v>
      </c>
      <c r="E132" s="168" t="s">
        <v>393</v>
      </c>
      <c r="F132" s="169" t="s">
        <v>394</v>
      </c>
      <c r="G132" s="170" t="s">
        <v>268</v>
      </c>
      <c r="H132" s="171">
        <v>2</v>
      </c>
      <c r="I132" s="172"/>
      <c r="J132" s="173">
        <f t="shared" si="0"/>
        <v>0</v>
      </c>
      <c r="K132" s="174"/>
      <c r="L132" s="33"/>
      <c r="M132" s="175" t="s">
        <v>1</v>
      </c>
      <c r="N132" s="176" t="s">
        <v>39</v>
      </c>
      <c r="O132" s="58"/>
      <c r="P132" s="177">
        <f t="shared" si="1"/>
        <v>0</v>
      </c>
      <c r="Q132" s="177">
        <v>0</v>
      </c>
      <c r="R132" s="177">
        <f t="shared" si="2"/>
        <v>0</v>
      </c>
      <c r="S132" s="177">
        <v>0</v>
      </c>
      <c r="T132" s="178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79" t="s">
        <v>211</v>
      </c>
      <c r="AT132" s="179" t="s">
        <v>127</v>
      </c>
      <c r="AU132" s="179" t="s">
        <v>85</v>
      </c>
      <c r="AY132" s="17" t="s">
        <v>124</v>
      </c>
      <c r="BE132" s="180">
        <f t="shared" si="4"/>
        <v>0</v>
      </c>
      <c r="BF132" s="180">
        <f t="shared" si="5"/>
        <v>0</v>
      </c>
      <c r="BG132" s="180">
        <f t="shared" si="6"/>
        <v>0</v>
      </c>
      <c r="BH132" s="180">
        <f t="shared" si="7"/>
        <v>0</v>
      </c>
      <c r="BI132" s="180">
        <f t="shared" si="8"/>
        <v>0</v>
      </c>
      <c r="BJ132" s="17" t="s">
        <v>85</v>
      </c>
      <c r="BK132" s="180">
        <f t="shared" si="9"/>
        <v>0</v>
      </c>
      <c r="BL132" s="17" t="s">
        <v>211</v>
      </c>
      <c r="BM132" s="179" t="s">
        <v>183</v>
      </c>
    </row>
    <row r="133" spans="1:65" s="2" customFormat="1" ht="24" customHeight="1">
      <c r="A133" s="32"/>
      <c r="B133" s="166"/>
      <c r="C133" s="167" t="s">
        <v>265</v>
      </c>
      <c r="D133" s="167" t="s">
        <v>127</v>
      </c>
      <c r="E133" s="168" t="s">
        <v>395</v>
      </c>
      <c r="F133" s="169" t="s">
        <v>396</v>
      </c>
      <c r="G133" s="170" t="s">
        <v>186</v>
      </c>
      <c r="H133" s="171">
        <v>7.0000000000000001E-3</v>
      </c>
      <c r="I133" s="172"/>
      <c r="J133" s="173">
        <f t="shared" si="0"/>
        <v>0</v>
      </c>
      <c r="K133" s="174"/>
      <c r="L133" s="33"/>
      <c r="M133" s="175" t="s">
        <v>1</v>
      </c>
      <c r="N133" s="176" t="s">
        <v>39</v>
      </c>
      <c r="O133" s="58"/>
      <c r="P133" s="177">
        <f t="shared" si="1"/>
        <v>0</v>
      </c>
      <c r="Q133" s="177">
        <v>0</v>
      </c>
      <c r="R133" s="177">
        <f t="shared" si="2"/>
        <v>0</v>
      </c>
      <c r="S133" s="177">
        <v>0</v>
      </c>
      <c r="T133" s="178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79" t="s">
        <v>211</v>
      </c>
      <c r="AT133" s="179" t="s">
        <v>127</v>
      </c>
      <c r="AU133" s="179" t="s">
        <v>85</v>
      </c>
      <c r="AY133" s="17" t="s">
        <v>124</v>
      </c>
      <c r="BE133" s="180">
        <f t="shared" si="4"/>
        <v>0</v>
      </c>
      <c r="BF133" s="180">
        <f t="shared" si="5"/>
        <v>0</v>
      </c>
      <c r="BG133" s="180">
        <f t="shared" si="6"/>
        <v>0</v>
      </c>
      <c r="BH133" s="180">
        <f t="shared" si="7"/>
        <v>0</v>
      </c>
      <c r="BI133" s="180">
        <f t="shared" si="8"/>
        <v>0</v>
      </c>
      <c r="BJ133" s="17" t="s">
        <v>85</v>
      </c>
      <c r="BK133" s="180">
        <f t="shared" si="9"/>
        <v>0</v>
      </c>
      <c r="BL133" s="17" t="s">
        <v>211</v>
      </c>
      <c r="BM133" s="179" t="s">
        <v>193</v>
      </c>
    </row>
    <row r="134" spans="1:65" s="2" customFormat="1" ht="24" customHeight="1">
      <c r="A134" s="32"/>
      <c r="B134" s="166"/>
      <c r="C134" s="167" t="s">
        <v>270</v>
      </c>
      <c r="D134" s="167" t="s">
        <v>127</v>
      </c>
      <c r="E134" s="168" t="s">
        <v>397</v>
      </c>
      <c r="F134" s="169" t="s">
        <v>398</v>
      </c>
      <c r="G134" s="170" t="s">
        <v>186</v>
      </c>
      <c r="H134" s="171">
        <v>7.0000000000000001E-3</v>
      </c>
      <c r="I134" s="172"/>
      <c r="J134" s="173">
        <f t="shared" si="0"/>
        <v>0</v>
      </c>
      <c r="K134" s="174"/>
      <c r="L134" s="33"/>
      <c r="M134" s="175" t="s">
        <v>1</v>
      </c>
      <c r="N134" s="176" t="s">
        <v>39</v>
      </c>
      <c r="O134" s="58"/>
      <c r="P134" s="177">
        <f t="shared" si="1"/>
        <v>0</v>
      </c>
      <c r="Q134" s="177">
        <v>0</v>
      </c>
      <c r="R134" s="177">
        <f t="shared" si="2"/>
        <v>0</v>
      </c>
      <c r="S134" s="177">
        <v>0</v>
      </c>
      <c r="T134" s="178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79" t="s">
        <v>211</v>
      </c>
      <c r="AT134" s="179" t="s">
        <v>127</v>
      </c>
      <c r="AU134" s="179" t="s">
        <v>85</v>
      </c>
      <c r="AY134" s="17" t="s">
        <v>124</v>
      </c>
      <c r="BE134" s="180">
        <f t="shared" si="4"/>
        <v>0</v>
      </c>
      <c r="BF134" s="180">
        <f t="shared" si="5"/>
        <v>0</v>
      </c>
      <c r="BG134" s="180">
        <f t="shared" si="6"/>
        <v>0</v>
      </c>
      <c r="BH134" s="180">
        <f t="shared" si="7"/>
        <v>0</v>
      </c>
      <c r="BI134" s="180">
        <f t="shared" si="8"/>
        <v>0</v>
      </c>
      <c r="BJ134" s="17" t="s">
        <v>85</v>
      </c>
      <c r="BK134" s="180">
        <f t="shared" si="9"/>
        <v>0</v>
      </c>
      <c r="BL134" s="17" t="s">
        <v>211</v>
      </c>
      <c r="BM134" s="179" t="s">
        <v>202</v>
      </c>
    </row>
    <row r="135" spans="1:65" s="12" customFormat="1" ht="22.9" customHeight="1">
      <c r="B135" s="153"/>
      <c r="D135" s="154" t="s">
        <v>72</v>
      </c>
      <c r="E135" s="164" t="s">
        <v>399</v>
      </c>
      <c r="F135" s="164" t="s">
        <v>400</v>
      </c>
      <c r="I135" s="156"/>
      <c r="J135" s="165">
        <f>BK135</f>
        <v>0</v>
      </c>
      <c r="L135" s="153"/>
      <c r="M135" s="158"/>
      <c r="N135" s="159"/>
      <c r="O135" s="159"/>
      <c r="P135" s="160">
        <f>SUM(P136:P140)</f>
        <v>0</v>
      </c>
      <c r="Q135" s="159"/>
      <c r="R135" s="160">
        <f>SUM(R136:R140)</f>
        <v>0</v>
      </c>
      <c r="S135" s="159"/>
      <c r="T135" s="161">
        <f>SUM(T136:T140)</f>
        <v>0</v>
      </c>
      <c r="AR135" s="154" t="s">
        <v>85</v>
      </c>
      <c r="AT135" s="162" t="s">
        <v>72</v>
      </c>
      <c r="AU135" s="162" t="s">
        <v>77</v>
      </c>
      <c r="AY135" s="154" t="s">
        <v>124</v>
      </c>
      <c r="BK135" s="163">
        <f>SUM(BK136:BK140)</f>
        <v>0</v>
      </c>
    </row>
    <row r="136" spans="1:65" s="2" customFormat="1" ht="24" customHeight="1">
      <c r="A136" s="32"/>
      <c r="B136" s="166"/>
      <c r="C136" s="167" t="s">
        <v>282</v>
      </c>
      <c r="D136" s="167" t="s">
        <v>127</v>
      </c>
      <c r="E136" s="168" t="s">
        <v>401</v>
      </c>
      <c r="F136" s="169" t="s">
        <v>402</v>
      </c>
      <c r="G136" s="170" t="s">
        <v>268</v>
      </c>
      <c r="H136" s="171">
        <v>2</v>
      </c>
      <c r="I136" s="172"/>
      <c r="J136" s="173">
        <f>ROUND(I136*H136,2)</f>
        <v>0</v>
      </c>
      <c r="K136" s="174"/>
      <c r="L136" s="33"/>
      <c r="M136" s="175" t="s">
        <v>1</v>
      </c>
      <c r="N136" s="176" t="s">
        <v>39</v>
      </c>
      <c r="O136" s="58"/>
      <c r="P136" s="177">
        <f>O136*H136</f>
        <v>0</v>
      </c>
      <c r="Q136" s="177">
        <v>0</v>
      </c>
      <c r="R136" s="177">
        <f>Q136*H136</f>
        <v>0</v>
      </c>
      <c r="S136" s="177">
        <v>0</v>
      </c>
      <c r="T136" s="178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79" t="s">
        <v>211</v>
      </c>
      <c r="AT136" s="179" t="s">
        <v>127</v>
      </c>
      <c r="AU136" s="179" t="s">
        <v>85</v>
      </c>
      <c r="AY136" s="17" t="s">
        <v>124</v>
      </c>
      <c r="BE136" s="180">
        <f>IF(N136="základná",J136,0)</f>
        <v>0</v>
      </c>
      <c r="BF136" s="180">
        <f>IF(N136="znížená",J136,0)</f>
        <v>0</v>
      </c>
      <c r="BG136" s="180">
        <f>IF(N136="zákl. prenesená",J136,0)</f>
        <v>0</v>
      </c>
      <c r="BH136" s="180">
        <f>IF(N136="zníž. prenesená",J136,0)</f>
        <v>0</v>
      </c>
      <c r="BI136" s="180">
        <f>IF(N136="nulová",J136,0)</f>
        <v>0</v>
      </c>
      <c r="BJ136" s="17" t="s">
        <v>85</v>
      </c>
      <c r="BK136" s="180">
        <f>ROUND(I136*H136,2)</f>
        <v>0</v>
      </c>
      <c r="BL136" s="17" t="s">
        <v>211</v>
      </c>
      <c r="BM136" s="179" t="s">
        <v>211</v>
      </c>
    </row>
    <row r="137" spans="1:65" s="2" customFormat="1" ht="24" customHeight="1">
      <c r="A137" s="32"/>
      <c r="B137" s="166"/>
      <c r="C137" s="167" t="s">
        <v>347</v>
      </c>
      <c r="D137" s="167" t="s">
        <v>127</v>
      </c>
      <c r="E137" s="168" t="s">
        <v>403</v>
      </c>
      <c r="F137" s="169" t="s">
        <v>404</v>
      </c>
      <c r="G137" s="170" t="s">
        <v>268</v>
      </c>
      <c r="H137" s="171">
        <v>2</v>
      </c>
      <c r="I137" s="172"/>
      <c r="J137" s="173">
        <f>ROUND(I137*H137,2)</f>
        <v>0</v>
      </c>
      <c r="K137" s="174"/>
      <c r="L137" s="33"/>
      <c r="M137" s="175" t="s">
        <v>1</v>
      </c>
      <c r="N137" s="176" t="s">
        <v>39</v>
      </c>
      <c r="O137" s="58"/>
      <c r="P137" s="177">
        <f>O137*H137</f>
        <v>0</v>
      </c>
      <c r="Q137" s="177">
        <v>0</v>
      </c>
      <c r="R137" s="177">
        <f>Q137*H137</f>
        <v>0</v>
      </c>
      <c r="S137" s="177">
        <v>0</v>
      </c>
      <c r="T137" s="178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79" t="s">
        <v>211</v>
      </c>
      <c r="AT137" s="179" t="s">
        <v>127</v>
      </c>
      <c r="AU137" s="179" t="s">
        <v>85</v>
      </c>
      <c r="AY137" s="17" t="s">
        <v>124</v>
      </c>
      <c r="BE137" s="180">
        <f>IF(N137="základná",J137,0)</f>
        <v>0</v>
      </c>
      <c r="BF137" s="180">
        <f>IF(N137="znížená",J137,0)</f>
        <v>0</v>
      </c>
      <c r="BG137" s="180">
        <f>IF(N137="zákl. prenesená",J137,0)</f>
        <v>0</v>
      </c>
      <c r="BH137" s="180">
        <f>IF(N137="zníž. prenesená",J137,0)</f>
        <v>0</v>
      </c>
      <c r="BI137" s="180">
        <f>IF(N137="nulová",J137,0)</f>
        <v>0</v>
      </c>
      <c r="BJ137" s="17" t="s">
        <v>85</v>
      </c>
      <c r="BK137" s="180">
        <f>ROUND(I137*H137,2)</f>
        <v>0</v>
      </c>
      <c r="BL137" s="17" t="s">
        <v>211</v>
      </c>
      <c r="BM137" s="179" t="s">
        <v>225</v>
      </c>
    </row>
    <row r="138" spans="1:65" s="2" customFormat="1" ht="24" customHeight="1">
      <c r="A138" s="32"/>
      <c r="B138" s="166"/>
      <c r="C138" s="167" t="s">
        <v>405</v>
      </c>
      <c r="D138" s="167" t="s">
        <v>127</v>
      </c>
      <c r="E138" s="168" t="s">
        <v>406</v>
      </c>
      <c r="F138" s="169" t="s">
        <v>407</v>
      </c>
      <c r="G138" s="170" t="s">
        <v>408</v>
      </c>
      <c r="H138" s="171">
        <v>1</v>
      </c>
      <c r="I138" s="172"/>
      <c r="J138" s="173">
        <f>ROUND(I138*H138,2)</f>
        <v>0</v>
      </c>
      <c r="K138" s="174"/>
      <c r="L138" s="33"/>
      <c r="M138" s="175" t="s">
        <v>1</v>
      </c>
      <c r="N138" s="176" t="s">
        <v>39</v>
      </c>
      <c r="O138" s="58"/>
      <c r="P138" s="177">
        <f>O138*H138</f>
        <v>0</v>
      </c>
      <c r="Q138" s="177">
        <v>0</v>
      </c>
      <c r="R138" s="177">
        <f>Q138*H138</f>
        <v>0</v>
      </c>
      <c r="S138" s="177">
        <v>0</v>
      </c>
      <c r="T138" s="178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79" t="s">
        <v>211</v>
      </c>
      <c r="AT138" s="179" t="s">
        <v>127</v>
      </c>
      <c r="AU138" s="179" t="s">
        <v>85</v>
      </c>
      <c r="AY138" s="17" t="s">
        <v>124</v>
      </c>
      <c r="BE138" s="180">
        <f>IF(N138="základná",J138,0)</f>
        <v>0</v>
      </c>
      <c r="BF138" s="180">
        <f>IF(N138="znížená",J138,0)</f>
        <v>0</v>
      </c>
      <c r="BG138" s="180">
        <f>IF(N138="zákl. prenesená",J138,0)</f>
        <v>0</v>
      </c>
      <c r="BH138" s="180">
        <f>IF(N138="zníž. prenesená",J138,0)</f>
        <v>0</v>
      </c>
      <c r="BI138" s="180">
        <f>IF(N138="nulová",J138,0)</f>
        <v>0</v>
      </c>
      <c r="BJ138" s="17" t="s">
        <v>85</v>
      </c>
      <c r="BK138" s="180">
        <f>ROUND(I138*H138,2)</f>
        <v>0</v>
      </c>
      <c r="BL138" s="17" t="s">
        <v>211</v>
      </c>
      <c r="BM138" s="179" t="s">
        <v>7</v>
      </c>
    </row>
    <row r="139" spans="1:65" s="2" customFormat="1" ht="24" customHeight="1">
      <c r="A139" s="32"/>
      <c r="B139" s="166"/>
      <c r="C139" s="167" t="s">
        <v>409</v>
      </c>
      <c r="D139" s="167" t="s">
        <v>127</v>
      </c>
      <c r="E139" s="168" t="s">
        <v>410</v>
      </c>
      <c r="F139" s="169" t="s">
        <v>411</v>
      </c>
      <c r="G139" s="170" t="s">
        <v>186</v>
      </c>
      <c r="H139" s="171">
        <v>0</v>
      </c>
      <c r="I139" s="172"/>
      <c r="J139" s="173">
        <f>ROUND(I139*H139,2)</f>
        <v>0</v>
      </c>
      <c r="K139" s="174"/>
      <c r="L139" s="33"/>
      <c r="M139" s="175" t="s">
        <v>1</v>
      </c>
      <c r="N139" s="176" t="s">
        <v>39</v>
      </c>
      <c r="O139" s="58"/>
      <c r="P139" s="177">
        <f>O139*H139</f>
        <v>0</v>
      </c>
      <c r="Q139" s="177">
        <v>0</v>
      </c>
      <c r="R139" s="177">
        <f>Q139*H139</f>
        <v>0</v>
      </c>
      <c r="S139" s="177">
        <v>0</v>
      </c>
      <c r="T139" s="178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79" t="s">
        <v>211</v>
      </c>
      <c r="AT139" s="179" t="s">
        <v>127</v>
      </c>
      <c r="AU139" s="179" t="s">
        <v>85</v>
      </c>
      <c r="AY139" s="17" t="s">
        <v>124</v>
      </c>
      <c r="BE139" s="180">
        <f>IF(N139="základná",J139,0)</f>
        <v>0</v>
      </c>
      <c r="BF139" s="180">
        <f>IF(N139="znížená",J139,0)</f>
        <v>0</v>
      </c>
      <c r="BG139" s="180">
        <f>IF(N139="zákl. prenesená",J139,0)</f>
        <v>0</v>
      </c>
      <c r="BH139" s="180">
        <f>IF(N139="zníž. prenesená",J139,0)</f>
        <v>0</v>
      </c>
      <c r="BI139" s="180">
        <f>IF(N139="nulová",J139,0)</f>
        <v>0</v>
      </c>
      <c r="BJ139" s="17" t="s">
        <v>85</v>
      </c>
      <c r="BK139" s="180">
        <f>ROUND(I139*H139,2)</f>
        <v>0</v>
      </c>
      <c r="BL139" s="17" t="s">
        <v>211</v>
      </c>
      <c r="BM139" s="179" t="s">
        <v>254</v>
      </c>
    </row>
    <row r="140" spans="1:65" s="2" customFormat="1" ht="24" customHeight="1">
      <c r="A140" s="32"/>
      <c r="B140" s="166"/>
      <c r="C140" s="167" t="s">
        <v>412</v>
      </c>
      <c r="D140" s="167" t="s">
        <v>127</v>
      </c>
      <c r="E140" s="168" t="s">
        <v>413</v>
      </c>
      <c r="F140" s="169" t="s">
        <v>414</v>
      </c>
      <c r="G140" s="170" t="s">
        <v>415</v>
      </c>
      <c r="H140" s="219"/>
      <c r="I140" s="172"/>
      <c r="J140" s="173">
        <f>ROUND(I140*H140,2)</f>
        <v>0</v>
      </c>
      <c r="K140" s="174"/>
      <c r="L140" s="33"/>
      <c r="M140" s="175" t="s">
        <v>1</v>
      </c>
      <c r="N140" s="176" t="s">
        <v>39</v>
      </c>
      <c r="O140" s="58"/>
      <c r="P140" s="177">
        <f>O140*H140</f>
        <v>0</v>
      </c>
      <c r="Q140" s="177">
        <v>0</v>
      </c>
      <c r="R140" s="177">
        <f>Q140*H140</f>
        <v>0</v>
      </c>
      <c r="S140" s="177">
        <v>0</v>
      </c>
      <c r="T140" s="178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79" t="s">
        <v>211</v>
      </c>
      <c r="AT140" s="179" t="s">
        <v>127</v>
      </c>
      <c r="AU140" s="179" t="s">
        <v>85</v>
      </c>
      <c r="AY140" s="17" t="s">
        <v>124</v>
      </c>
      <c r="BE140" s="180">
        <f>IF(N140="základná",J140,0)</f>
        <v>0</v>
      </c>
      <c r="BF140" s="180">
        <f>IF(N140="znížená",J140,0)</f>
        <v>0</v>
      </c>
      <c r="BG140" s="180">
        <f>IF(N140="zákl. prenesená",J140,0)</f>
        <v>0</v>
      </c>
      <c r="BH140" s="180">
        <f>IF(N140="zníž. prenesená",J140,0)</f>
        <v>0</v>
      </c>
      <c r="BI140" s="180">
        <f>IF(N140="nulová",J140,0)</f>
        <v>0</v>
      </c>
      <c r="BJ140" s="17" t="s">
        <v>85</v>
      </c>
      <c r="BK140" s="180">
        <f>ROUND(I140*H140,2)</f>
        <v>0</v>
      </c>
      <c r="BL140" s="17" t="s">
        <v>211</v>
      </c>
      <c r="BM140" s="179" t="s">
        <v>265</v>
      </c>
    </row>
    <row r="141" spans="1:65" s="12" customFormat="1" ht="22.9" customHeight="1">
      <c r="B141" s="153"/>
      <c r="D141" s="154" t="s">
        <v>72</v>
      </c>
      <c r="E141" s="164" t="s">
        <v>416</v>
      </c>
      <c r="F141" s="164" t="s">
        <v>417</v>
      </c>
      <c r="I141" s="156"/>
      <c r="J141" s="165">
        <f>BK141</f>
        <v>0</v>
      </c>
      <c r="L141" s="153"/>
      <c r="M141" s="158"/>
      <c r="N141" s="159"/>
      <c r="O141" s="159"/>
      <c r="P141" s="160">
        <f>SUM(P142:P149)</f>
        <v>0</v>
      </c>
      <c r="Q141" s="159"/>
      <c r="R141" s="160">
        <f>SUM(R142:R149)</f>
        <v>0</v>
      </c>
      <c r="S141" s="159"/>
      <c r="T141" s="161">
        <f>SUM(T142:T149)</f>
        <v>0</v>
      </c>
      <c r="AR141" s="154" t="s">
        <v>85</v>
      </c>
      <c r="AT141" s="162" t="s">
        <v>72</v>
      </c>
      <c r="AU141" s="162" t="s">
        <v>77</v>
      </c>
      <c r="AY141" s="154" t="s">
        <v>124</v>
      </c>
      <c r="BK141" s="163">
        <f>SUM(BK142:BK149)</f>
        <v>0</v>
      </c>
    </row>
    <row r="142" spans="1:65" s="2" customFormat="1" ht="16.5" customHeight="1">
      <c r="A142" s="32"/>
      <c r="B142" s="166"/>
      <c r="C142" s="167" t="s">
        <v>418</v>
      </c>
      <c r="D142" s="167" t="s">
        <v>127</v>
      </c>
      <c r="E142" s="168" t="s">
        <v>419</v>
      </c>
      <c r="F142" s="169" t="s">
        <v>420</v>
      </c>
      <c r="G142" s="170" t="s">
        <v>268</v>
      </c>
      <c r="H142" s="171">
        <v>1</v>
      </c>
      <c r="I142" s="172"/>
      <c r="J142" s="173">
        <f t="shared" ref="J142:J149" si="10">ROUND(I142*H142,2)</f>
        <v>0</v>
      </c>
      <c r="K142" s="174"/>
      <c r="L142" s="33"/>
      <c r="M142" s="175" t="s">
        <v>1</v>
      </c>
      <c r="N142" s="176" t="s">
        <v>39</v>
      </c>
      <c r="O142" s="58"/>
      <c r="P142" s="177">
        <f t="shared" ref="P142:P149" si="11">O142*H142</f>
        <v>0</v>
      </c>
      <c r="Q142" s="177">
        <v>0</v>
      </c>
      <c r="R142" s="177">
        <f t="shared" ref="R142:R149" si="12">Q142*H142</f>
        <v>0</v>
      </c>
      <c r="S142" s="177">
        <v>0</v>
      </c>
      <c r="T142" s="178">
        <f t="shared" ref="T142:T149" si="13"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79" t="s">
        <v>211</v>
      </c>
      <c r="AT142" s="179" t="s">
        <v>127</v>
      </c>
      <c r="AU142" s="179" t="s">
        <v>85</v>
      </c>
      <c r="AY142" s="17" t="s">
        <v>124</v>
      </c>
      <c r="BE142" s="180">
        <f t="shared" ref="BE142:BE149" si="14">IF(N142="základná",J142,0)</f>
        <v>0</v>
      </c>
      <c r="BF142" s="180">
        <f t="shared" ref="BF142:BF149" si="15">IF(N142="znížená",J142,0)</f>
        <v>0</v>
      </c>
      <c r="BG142" s="180">
        <f t="shared" ref="BG142:BG149" si="16">IF(N142="zákl. prenesená",J142,0)</f>
        <v>0</v>
      </c>
      <c r="BH142" s="180">
        <f t="shared" ref="BH142:BH149" si="17">IF(N142="zníž. prenesená",J142,0)</f>
        <v>0</v>
      </c>
      <c r="BI142" s="180">
        <f t="shared" ref="BI142:BI149" si="18">IF(N142="nulová",J142,0)</f>
        <v>0</v>
      </c>
      <c r="BJ142" s="17" t="s">
        <v>85</v>
      </c>
      <c r="BK142" s="180">
        <f t="shared" ref="BK142:BK149" si="19">ROUND(I142*H142,2)</f>
        <v>0</v>
      </c>
      <c r="BL142" s="17" t="s">
        <v>211</v>
      </c>
      <c r="BM142" s="179" t="s">
        <v>274</v>
      </c>
    </row>
    <row r="143" spans="1:65" s="2" customFormat="1" ht="24" customHeight="1">
      <c r="A143" s="32"/>
      <c r="B143" s="166"/>
      <c r="C143" s="167" t="s">
        <v>421</v>
      </c>
      <c r="D143" s="167" t="s">
        <v>127</v>
      </c>
      <c r="E143" s="168" t="s">
        <v>422</v>
      </c>
      <c r="F143" s="169" t="s">
        <v>423</v>
      </c>
      <c r="G143" s="170" t="s">
        <v>268</v>
      </c>
      <c r="H143" s="171">
        <v>1</v>
      </c>
      <c r="I143" s="172"/>
      <c r="J143" s="173">
        <f t="shared" si="10"/>
        <v>0</v>
      </c>
      <c r="K143" s="174"/>
      <c r="L143" s="33"/>
      <c r="M143" s="175" t="s">
        <v>1</v>
      </c>
      <c r="N143" s="176" t="s">
        <v>39</v>
      </c>
      <c r="O143" s="58"/>
      <c r="P143" s="177">
        <f t="shared" si="11"/>
        <v>0</v>
      </c>
      <c r="Q143" s="177">
        <v>0</v>
      </c>
      <c r="R143" s="177">
        <f t="shared" si="12"/>
        <v>0</v>
      </c>
      <c r="S143" s="177">
        <v>0</v>
      </c>
      <c r="T143" s="178">
        <f t="shared" si="1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79" t="s">
        <v>211</v>
      </c>
      <c r="AT143" s="179" t="s">
        <v>127</v>
      </c>
      <c r="AU143" s="179" t="s">
        <v>85</v>
      </c>
      <c r="AY143" s="17" t="s">
        <v>124</v>
      </c>
      <c r="BE143" s="180">
        <f t="shared" si="14"/>
        <v>0</v>
      </c>
      <c r="BF143" s="180">
        <f t="shared" si="15"/>
        <v>0</v>
      </c>
      <c r="BG143" s="180">
        <f t="shared" si="16"/>
        <v>0</v>
      </c>
      <c r="BH143" s="180">
        <f t="shared" si="17"/>
        <v>0</v>
      </c>
      <c r="BI143" s="180">
        <f t="shared" si="18"/>
        <v>0</v>
      </c>
      <c r="BJ143" s="17" t="s">
        <v>85</v>
      </c>
      <c r="BK143" s="180">
        <f t="shared" si="19"/>
        <v>0</v>
      </c>
      <c r="BL143" s="17" t="s">
        <v>211</v>
      </c>
      <c r="BM143" s="179" t="s">
        <v>289</v>
      </c>
    </row>
    <row r="144" spans="1:65" s="2" customFormat="1" ht="24" customHeight="1">
      <c r="A144" s="32"/>
      <c r="B144" s="166"/>
      <c r="C144" s="167" t="s">
        <v>424</v>
      </c>
      <c r="D144" s="167" t="s">
        <v>127</v>
      </c>
      <c r="E144" s="168" t="s">
        <v>425</v>
      </c>
      <c r="F144" s="169" t="s">
        <v>426</v>
      </c>
      <c r="G144" s="170" t="s">
        <v>130</v>
      </c>
      <c r="H144" s="171">
        <v>2</v>
      </c>
      <c r="I144" s="172"/>
      <c r="J144" s="173">
        <f t="shared" si="10"/>
        <v>0</v>
      </c>
      <c r="K144" s="174"/>
      <c r="L144" s="33"/>
      <c r="M144" s="175" t="s">
        <v>1</v>
      </c>
      <c r="N144" s="176" t="s">
        <v>39</v>
      </c>
      <c r="O144" s="58"/>
      <c r="P144" s="177">
        <f t="shared" si="11"/>
        <v>0</v>
      </c>
      <c r="Q144" s="177">
        <v>0</v>
      </c>
      <c r="R144" s="177">
        <f t="shared" si="12"/>
        <v>0</v>
      </c>
      <c r="S144" s="177">
        <v>0</v>
      </c>
      <c r="T144" s="178">
        <f t="shared" si="1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79" t="s">
        <v>211</v>
      </c>
      <c r="AT144" s="179" t="s">
        <v>127</v>
      </c>
      <c r="AU144" s="179" t="s">
        <v>85</v>
      </c>
      <c r="AY144" s="17" t="s">
        <v>124</v>
      </c>
      <c r="BE144" s="180">
        <f t="shared" si="14"/>
        <v>0</v>
      </c>
      <c r="BF144" s="180">
        <f t="shared" si="15"/>
        <v>0</v>
      </c>
      <c r="BG144" s="180">
        <f t="shared" si="16"/>
        <v>0</v>
      </c>
      <c r="BH144" s="180">
        <f t="shared" si="17"/>
        <v>0</v>
      </c>
      <c r="BI144" s="180">
        <f t="shared" si="18"/>
        <v>0</v>
      </c>
      <c r="BJ144" s="17" t="s">
        <v>85</v>
      </c>
      <c r="BK144" s="180">
        <f t="shared" si="19"/>
        <v>0</v>
      </c>
      <c r="BL144" s="17" t="s">
        <v>211</v>
      </c>
      <c r="BM144" s="179" t="s">
        <v>297</v>
      </c>
    </row>
    <row r="145" spans="1:65" s="2" customFormat="1" ht="24" customHeight="1">
      <c r="A145" s="32"/>
      <c r="B145" s="166"/>
      <c r="C145" s="167" t="s">
        <v>427</v>
      </c>
      <c r="D145" s="167" t="s">
        <v>127</v>
      </c>
      <c r="E145" s="168" t="s">
        <v>428</v>
      </c>
      <c r="F145" s="169" t="s">
        <v>429</v>
      </c>
      <c r="G145" s="170" t="s">
        <v>268</v>
      </c>
      <c r="H145" s="171">
        <v>10</v>
      </c>
      <c r="I145" s="172"/>
      <c r="J145" s="173">
        <f t="shared" si="10"/>
        <v>0</v>
      </c>
      <c r="K145" s="174"/>
      <c r="L145" s="33"/>
      <c r="M145" s="175" t="s">
        <v>1</v>
      </c>
      <c r="N145" s="176" t="s">
        <v>39</v>
      </c>
      <c r="O145" s="58"/>
      <c r="P145" s="177">
        <f t="shared" si="11"/>
        <v>0</v>
      </c>
      <c r="Q145" s="177">
        <v>0</v>
      </c>
      <c r="R145" s="177">
        <f t="shared" si="12"/>
        <v>0</v>
      </c>
      <c r="S145" s="177">
        <v>0</v>
      </c>
      <c r="T145" s="178">
        <f t="shared" si="1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79" t="s">
        <v>211</v>
      </c>
      <c r="AT145" s="179" t="s">
        <v>127</v>
      </c>
      <c r="AU145" s="179" t="s">
        <v>85</v>
      </c>
      <c r="AY145" s="17" t="s">
        <v>124</v>
      </c>
      <c r="BE145" s="180">
        <f t="shared" si="14"/>
        <v>0</v>
      </c>
      <c r="BF145" s="180">
        <f t="shared" si="15"/>
        <v>0</v>
      </c>
      <c r="BG145" s="180">
        <f t="shared" si="16"/>
        <v>0</v>
      </c>
      <c r="BH145" s="180">
        <f t="shared" si="17"/>
        <v>0</v>
      </c>
      <c r="BI145" s="180">
        <f t="shared" si="18"/>
        <v>0</v>
      </c>
      <c r="BJ145" s="17" t="s">
        <v>85</v>
      </c>
      <c r="BK145" s="180">
        <f t="shared" si="19"/>
        <v>0</v>
      </c>
      <c r="BL145" s="17" t="s">
        <v>211</v>
      </c>
      <c r="BM145" s="179" t="s">
        <v>258</v>
      </c>
    </row>
    <row r="146" spans="1:65" s="2" customFormat="1" ht="24" customHeight="1">
      <c r="A146" s="32"/>
      <c r="B146" s="166"/>
      <c r="C146" s="167" t="s">
        <v>430</v>
      </c>
      <c r="D146" s="167" t="s">
        <v>127</v>
      </c>
      <c r="E146" s="168" t="s">
        <v>431</v>
      </c>
      <c r="F146" s="169" t="s">
        <v>432</v>
      </c>
      <c r="G146" s="170" t="s">
        <v>130</v>
      </c>
      <c r="H146" s="171">
        <v>2</v>
      </c>
      <c r="I146" s="172"/>
      <c r="J146" s="173">
        <f t="shared" si="10"/>
        <v>0</v>
      </c>
      <c r="K146" s="174"/>
      <c r="L146" s="33"/>
      <c r="M146" s="175" t="s">
        <v>1</v>
      </c>
      <c r="N146" s="176" t="s">
        <v>39</v>
      </c>
      <c r="O146" s="58"/>
      <c r="P146" s="177">
        <f t="shared" si="11"/>
        <v>0</v>
      </c>
      <c r="Q146" s="177">
        <v>0</v>
      </c>
      <c r="R146" s="177">
        <f t="shared" si="12"/>
        <v>0</v>
      </c>
      <c r="S146" s="177">
        <v>0</v>
      </c>
      <c r="T146" s="178">
        <f t="shared" si="1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79" t="s">
        <v>211</v>
      </c>
      <c r="AT146" s="179" t="s">
        <v>127</v>
      </c>
      <c r="AU146" s="179" t="s">
        <v>85</v>
      </c>
      <c r="AY146" s="17" t="s">
        <v>124</v>
      </c>
      <c r="BE146" s="180">
        <f t="shared" si="14"/>
        <v>0</v>
      </c>
      <c r="BF146" s="180">
        <f t="shared" si="15"/>
        <v>0</v>
      </c>
      <c r="BG146" s="180">
        <f t="shared" si="16"/>
        <v>0</v>
      </c>
      <c r="BH146" s="180">
        <f t="shared" si="17"/>
        <v>0</v>
      </c>
      <c r="BI146" s="180">
        <f t="shared" si="18"/>
        <v>0</v>
      </c>
      <c r="BJ146" s="17" t="s">
        <v>85</v>
      </c>
      <c r="BK146" s="180">
        <f t="shared" si="19"/>
        <v>0</v>
      </c>
      <c r="BL146" s="17" t="s">
        <v>211</v>
      </c>
      <c r="BM146" s="179" t="s">
        <v>317</v>
      </c>
    </row>
    <row r="147" spans="1:65" s="2" customFormat="1" ht="24" customHeight="1">
      <c r="A147" s="32"/>
      <c r="B147" s="166"/>
      <c r="C147" s="167" t="s">
        <v>433</v>
      </c>
      <c r="D147" s="167" t="s">
        <v>127</v>
      </c>
      <c r="E147" s="168" t="s">
        <v>434</v>
      </c>
      <c r="F147" s="169" t="s">
        <v>435</v>
      </c>
      <c r="G147" s="170" t="s">
        <v>268</v>
      </c>
      <c r="H147" s="171">
        <v>10</v>
      </c>
      <c r="I147" s="172"/>
      <c r="J147" s="173">
        <f t="shared" si="10"/>
        <v>0</v>
      </c>
      <c r="K147" s="174"/>
      <c r="L147" s="33"/>
      <c r="M147" s="175" t="s">
        <v>1</v>
      </c>
      <c r="N147" s="176" t="s">
        <v>39</v>
      </c>
      <c r="O147" s="58"/>
      <c r="P147" s="177">
        <f t="shared" si="11"/>
        <v>0</v>
      </c>
      <c r="Q147" s="177">
        <v>0</v>
      </c>
      <c r="R147" s="177">
        <f t="shared" si="12"/>
        <v>0</v>
      </c>
      <c r="S147" s="177">
        <v>0</v>
      </c>
      <c r="T147" s="178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79" t="s">
        <v>211</v>
      </c>
      <c r="AT147" s="179" t="s">
        <v>127</v>
      </c>
      <c r="AU147" s="179" t="s">
        <v>85</v>
      </c>
      <c r="AY147" s="17" t="s">
        <v>124</v>
      </c>
      <c r="BE147" s="180">
        <f t="shared" si="14"/>
        <v>0</v>
      </c>
      <c r="BF147" s="180">
        <f t="shared" si="15"/>
        <v>0</v>
      </c>
      <c r="BG147" s="180">
        <f t="shared" si="16"/>
        <v>0</v>
      </c>
      <c r="BH147" s="180">
        <f t="shared" si="17"/>
        <v>0</v>
      </c>
      <c r="BI147" s="180">
        <f t="shared" si="18"/>
        <v>0</v>
      </c>
      <c r="BJ147" s="17" t="s">
        <v>85</v>
      </c>
      <c r="BK147" s="180">
        <f t="shared" si="19"/>
        <v>0</v>
      </c>
      <c r="BL147" s="17" t="s">
        <v>211</v>
      </c>
      <c r="BM147" s="179" t="s">
        <v>322</v>
      </c>
    </row>
    <row r="148" spans="1:65" s="2" customFormat="1" ht="24" customHeight="1">
      <c r="A148" s="32"/>
      <c r="B148" s="166"/>
      <c r="C148" s="167" t="s">
        <v>436</v>
      </c>
      <c r="D148" s="167" t="s">
        <v>127</v>
      </c>
      <c r="E148" s="168" t="s">
        <v>437</v>
      </c>
      <c r="F148" s="169" t="s">
        <v>438</v>
      </c>
      <c r="G148" s="170" t="s">
        <v>415</v>
      </c>
      <c r="H148" s="219"/>
      <c r="I148" s="172"/>
      <c r="J148" s="173">
        <f t="shared" si="10"/>
        <v>0</v>
      </c>
      <c r="K148" s="174"/>
      <c r="L148" s="33"/>
      <c r="M148" s="175" t="s">
        <v>1</v>
      </c>
      <c r="N148" s="176" t="s">
        <v>39</v>
      </c>
      <c r="O148" s="58"/>
      <c r="P148" s="177">
        <f t="shared" si="11"/>
        <v>0</v>
      </c>
      <c r="Q148" s="177">
        <v>0</v>
      </c>
      <c r="R148" s="177">
        <f t="shared" si="12"/>
        <v>0</v>
      </c>
      <c r="S148" s="177">
        <v>0</v>
      </c>
      <c r="T148" s="178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79" t="s">
        <v>211</v>
      </c>
      <c r="AT148" s="179" t="s">
        <v>127</v>
      </c>
      <c r="AU148" s="179" t="s">
        <v>85</v>
      </c>
      <c r="AY148" s="17" t="s">
        <v>124</v>
      </c>
      <c r="BE148" s="180">
        <f t="shared" si="14"/>
        <v>0</v>
      </c>
      <c r="BF148" s="180">
        <f t="shared" si="15"/>
        <v>0</v>
      </c>
      <c r="BG148" s="180">
        <f t="shared" si="16"/>
        <v>0</v>
      </c>
      <c r="BH148" s="180">
        <f t="shared" si="17"/>
        <v>0</v>
      </c>
      <c r="BI148" s="180">
        <f t="shared" si="18"/>
        <v>0</v>
      </c>
      <c r="BJ148" s="17" t="s">
        <v>85</v>
      </c>
      <c r="BK148" s="180">
        <f t="shared" si="19"/>
        <v>0</v>
      </c>
      <c r="BL148" s="17" t="s">
        <v>211</v>
      </c>
      <c r="BM148" s="179" t="s">
        <v>333</v>
      </c>
    </row>
    <row r="149" spans="1:65" s="2" customFormat="1" ht="24" customHeight="1">
      <c r="A149" s="32"/>
      <c r="B149" s="166"/>
      <c r="C149" s="167" t="s">
        <v>439</v>
      </c>
      <c r="D149" s="167" t="s">
        <v>127</v>
      </c>
      <c r="E149" s="168" t="s">
        <v>440</v>
      </c>
      <c r="F149" s="169" t="s">
        <v>441</v>
      </c>
      <c r="G149" s="170" t="s">
        <v>415</v>
      </c>
      <c r="H149" s="219"/>
      <c r="I149" s="172"/>
      <c r="J149" s="173">
        <f t="shared" si="10"/>
        <v>0</v>
      </c>
      <c r="K149" s="174"/>
      <c r="L149" s="33"/>
      <c r="M149" s="175" t="s">
        <v>1</v>
      </c>
      <c r="N149" s="176" t="s">
        <v>39</v>
      </c>
      <c r="O149" s="58"/>
      <c r="P149" s="177">
        <f t="shared" si="11"/>
        <v>0</v>
      </c>
      <c r="Q149" s="177">
        <v>0</v>
      </c>
      <c r="R149" s="177">
        <f t="shared" si="12"/>
        <v>0</v>
      </c>
      <c r="S149" s="177">
        <v>0</v>
      </c>
      <c r="T149" s="178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79" t="s">
        <v>211</v>
      </c>
      <c r="AT149" s="179" t="s">
        <v>127</v>
      </c>
      <c r="AU149" s="179" t="s">
        <v>85</v>
      </c>
      <c r="AY149" s="17" t="s">
        <v>124</v>
      </c>
      <c r="BE149" s="180">
        <f t="shared" si="14"/>
        <v>0</v>
      </c>
      <c r="BF149" s="180">
        <f t="shared" si="15"/>
        <v>0</v>
      </c>
      <c r="BG149" s="180">
        <f t="shared" si="16"/>
        <v>0</v>
      </c>
      <c r="BH149" s="180">
        <f t="shared" si="17"/>
        <v>0</v>
      </c>
      <c r="BI149" s="180">
        <f t="shared" si="18"/>
        <v>0</v>
      </c>
      <c r="BJ149" s="17" t="s">
        <v>85</v>
      </c>
      <c r="BK149" s="180">
        <f t="shared" si="19"/>
        <v>0</v>
      </c>
      <c r="BL149" s="17" t="s">
        <v>211</v>
      </c>
      <c r="BM149" s="179" t="s">
        <v>343</v>
      </c>
    </row>
    <row r="150" spans="1:65" s="12" customFormat="1" ht="25.9" customHeight="1">
      <c r="B150" s="153"/>
      <c r="D150" s="154" t="s">
        <v>72</v>
      </c>
      <c r="E150" s="155" t="s">
        <v>442</v>
      </c>
      <c r="F150" s="155" t="s">
        <v>443</v>
      </c>
      <c r="I150" s="156"/>
      <c r="J150" s="157">
        <f>BK150</f>
        <v>0</v>
      </c>
      <c r="L150" s="153"/>
      <c r="M150" s="158"/>
      <c r="N150" s="159"/>
      <c r="O150" s="159"/>
      <c r="P150" s="160">
        <f>SUM(P151:P153)</f>
        <v>0</v>
      </c>
      <c r="Q150" s="159"/>
      <c r="R150" s="160">
        <f>SUM(R151:R153)</f>
        <v>0</v>
      </c>
      <c r="S150" s="159"/>
      <c r="T150" s="161">
        <f>SUM(T151:T153)</f>
        <v>0</v>
      </c>
      <c r="AR150" s="154" t="s">
        <v>131</v>
      </c>
      <c r="AT150" s="162" t="s">
        <v>72</v>
      </c>
      <c r="AU150" s="162" t="s">
        <v>73</v>
      </c>
      <c r="AY150" s="154" t="s">
        <v>124</v>
      </c>
      <c r="BK150" s="163">
        <f>SUM(BK151:BK153)</f>
        <v>0</v>
      </c>
    </row>
    <row r="151" spans="1:65" s="2" customFormat="1" ht="24" customHeight="1">
      <c r="A151" s="32"/>
      <c r="B151" s="166"/>
      <c r="C151" s="167" t="s">
        <v>444</v>
      </c>
      <c r="D151" s="167" t="s">
        <v>127</v>
      </c>
      <c r="E151" s="168" t="s">
        <v>445</v>
      </c>
      <c r="F151" s="169" t="s">
        <v>446</v>
      </c>
      <c r="G151" s="170" t="s">
        <v>447</v>
      </c>
      <c r="H151" s="171">
        <v>8</v>
      </c>
      <c r="I151" s="172"/>
      <c r="J151" s="173">
        <f>ROUND(I151*H151,2)</f>
        <v>0</v>
      </c>
      <c r="K151" s="174"/>
      <c r="L151" s="33"/>
      <c r="M151" s="175" t="s">
        <v>1</v>
      </c>
      <c r="N151" s="176" t="s">
        <v>39</v>
      </c>
      <c r="O151" s="58"/>
      <c r="P151" s="177">
        <f>O151*H151</f>
        <v>0</v>
      </c>
      <c r="Q151" s="177">
        <v>0</v>
      </c>
      <c r="R151" s="177">
        <f>Q151*H151</f>
        <v>0</v>
      </c>
      <c r="S151" s="177">
        <v>0</v>
      </c>
      <c r="T151" s="178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79" t="s">
        <v>448</v>
      </c>
      <c r="AT151" s="179" t="s">
        <v>127</v>
      </c>
      <c r="AU151" s="179" t="s">
        <v>77</v>
      </c>
      <c r="AY151" s="17" t="s">
        <v>124</v>
      </c>
      <c r="BE151" s="180">
        <f>IF(N151="základná",J151,0)</f>
        <v>0</v>
      </c>
      <c r="BF151" s="180">
        <f>IF(N151="znížená",J151,0)</f>
        <v>0</v>
      </c>
      <c r="BG151" s="180">
        <f>IF(N151="zákl. prenesená",J151,0)</f>
        <v>0</v>
      </c>
      <c r="BH151" s="180">
        <f>IF(N151="zníž. prenesená",J151,0)</f>
        <v>0</v>
      </c>
      <c r="BI151" s="180">
        <f>IF(N151="nulová",J151,0)</f>
        <v>0</v>
      </c>
      <c r="BJ151" s="17" t="s">
        <v>85</v>
      </c>
      <c r="BK151" s="180">
        <f>ROUND(I151*H151,2)</f>
        <v>0</v>
      </c>
      <c r="BL151" s="17" t="s">
        <v>448</v>
      </c>
      <c r="BM151" s="179" t="s">
        <v>352</v>
      </c>
    </row>
    <row r="152" spans="1:65" s="2" customFormat="1" ht="16.5" customHeight="1">
      <c r="A152" s="32"/>
      <c r="B152" s="166"/>
      <c r="C152" s="167" t="s">
        <v>449</v>
      </c>
      <c r="D152" s="167" t="s">
        <v>127</v>
      </c>
      <c r="E152" s="168" t="s">
        <v>450</v>
      </c>
      <c r="F152" s="169" t="s">
        <v>451</v>
      </c>
      <c r="G152" s="170" t="s">
        <v>268</v>
      </c>
      <c r="H152" s="171">
        <v>1</v>
      </c>
      <c r="I152" s="172"/>
      <c r="J152" s="173">
        <f>ROUND(I152*H152,2)</f>
        <v>0</v>
      </c>
      <c r="K152" s="174"/>
      <c r="L152" s="33"/>
      <c r="M152" s="175" t="s">
        <v>1</v>
      </c>
      <c r="N152" s="176" t="s">
        <v>39</v>
      </c>
      <c r="O152" s="58"/>
      <c r="P152" s="177">
        <f>O152*H152</f>
        <v>0</v>
      </c>
      <c r="Q152" s="177">
        <v>0</v>
      </c>
      <c r="R152" s="177">
        <f>Q152*H152</f>
        <v>0</v>
      </c>
      <c r="S152" s="177">
        <v>0</v>
      </c>
      <c r="T152" s="178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79" t="s">
        <v>448</v>
      </c>
      <c r="AT152" s="179" t="s">
        <v>127</v>
      </c>
      <c r="AU152" s="179" t="s">
        <v>77</v>
      </c>
      <c r="AY152" s="17" t="s">
        <v>124</v>
      </c>
      <c r="BE152" s="180">
        <f>IF(N152="základná",J152,0)</f>
        <v>0</v>
      </c>
      <c r="BF152" s="180">
        <f>IF(N152="znížená",J152,0)</f>
        <v>0</v>
      </c>
      <c r="BG152" s="180">
        <f>IF(N152="zákl. prenesená",J152,0)</f>
        <v>0</v>
      </c>
      <c r="BH152" s="180">
        <f>IF(N152="zníž. prenesená",J152,0)</f>
        <v>0</v>
      </c>
      <c r="BI152" s="180">
        <f>IF(N152="nulová",J152,0)</f>
        <v>0</v>
      </c>
      <c r="BJ152" s="17" t="s">
        <v>85</v>
      </c>
      <c r="BK152" s="180">
        <f>ROUND(I152*H152,2)</f>
        <v>0</v>
      </c>
      <c r="BL152" s="17" t="s">
        <v>448</v>
      </c>
      <c r="BM152" s="179" t="s">
        <v>365</v>
      </c>
    </row>
    <row r="153" spans="1:65" s="2" customFormat="1" ht="16.5" customHeight="1">
      <c r="A153" s="32"/>
      <c r="B153" s="166"/>
      <c r="C153" s="167" t="s">
        <v>452</v>
      </c>
      <c r="D153" s="167" t="s">
        <v>127</v>
      </c>
      <c r="E153" s="168" t="s">
        <v>453</v>
      </c>
      <c r="F153" s="169" t="s">
        <v>454</v>
      </c>
      <c r="G153" s="170" t="s">
        <v>447</v>
      </c>
      <c r="H153" s="171">
        <v>72</v>
      </c>
      <c r="I153" s="172"/>
      <c r="J153" s="173">
        <f>ROUND(I153*H153,2)</f>
        <v>0</v>
      </c>
      <c r="K153" s="174"/>
      <c r="L153" s="33"/>
      <c r="M153" s="220" t="s">
        <v>1</v>
      </c>
      <c r="N153" s="221" t="s">
        <v>39</v>
      </c>
      <c r="O153" s="222"/>
      <c r="P153" s="223">
        <f>O153*H153</f>
        <v>0</v>
      </c>
      <c r="Q153" s="223">
        <v>0</v>
      </c>
      <c r="R153" s="223">
        <f>Q153*H153</f>
        <v>0</v>
      </c>
      <c r="S153" s="223">
        <v>0</v>
      </c>
      <c r="T153" s="224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79" t="s">
        <v>448</v>
      </c>
      <c r="AT153" s="179" t="s">
        <v>127</v>
      </c>
      <c r="AU153" s="179" t="s">
        <v>77</v>
      </c>
      <c r="AY153" s="17" t="s">
        <v>124</v>
      </c>
      <c r="BE153" s="180">
        <f>IF(N153="základná",J153,0)</f>
        <v>0</v>
      </c>
      <c r="BF153" s="180">
        <f>IF(N153="znížená",J153,0)</f>
        <v>0</v>
      </c>
      <c r="BG153" s="180">
        <f>IF(N153="zákl. prenesená",J153,0)</f>
        <v>0</v>
      </c>
      <c r="BH153" s="180">
        <f>IF(N153="zníž. prenesená",J153,0)</f>
        <v>0</v>
      </c>
      <c r="BI153" s="180">
        <f>IF(N153="nulová",J153,0)</f>
        <v>0</v>
      </c>
      <c r="BJ153" s="17" t="s">
        <v>85</v>
      </c>
      <c r="BK153" s="180">
        <f>ROUND(I153*H153,2)</f>
        <v>0</v>
      </c>
      <c r="BL153" s="17" t="s">
        <v>448</v>
      </c>
      <c r="BM153" s="179" t="s">
        <v>455</v>
      </c>
    </row>
    <row r="154" spans="1:65" s="2" customFormat="1" ht="6.95" customHeight="1">
      <c r="A154" s="32"/>
      <c r="B154" s="47"/>
      <c r="C154" s="48"/>
      <c r="D154" s="48"/>
      <c r="E154" s="48"/>
      <c r="F154" s="48"/>
      <c r="G154" s="48"/>
      <c r="H154" s="48"/>
      <c r="I154" s="125"/>
      <c r="J154" s="48"/>
      <c r="K154" s="48"/>
      <c r="L154" s="33"/>
      <c r="M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</row>
  </sheetData>
  <autoFilter ref="C124:K153" xr:uid="{00000000-0009-0000-0000-000002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F522933171DB54DBDD1EF373A01DE8F" ma:contentTypeVersion="10" ma:contentTypeDescription="Umožňuje vytvoriť nový dokument." ma:contentTypeScope="" ma:versionID="5060d61d51deb9a126e246fd2f692e01">
  <xsd:schema xmlns:xsd="http://www.w3.org/2001/XMLSchema" xmlns:xs="http://www.w3.org/2001/XMLSchema" xmlns:p="http://schemas.microsoft.com/office/2006/metadata/properties" xmlns:ns2="2b66b5c5-2cfa-4682-9e97-3c85ceec5114" xmlns:ns3="8823e5af-e212-4d4d-b7ff-baf98f250a6a" targetNamespace="http://schemas.microsoft.com/office/2006/metadata/properties" ma:root="true" ma:fieldsID="634697363dc704d061467d831a4cd2ec" ns2:_="" ns3:_="">
    <xsd:import namespace="2b66b5c5-2cfa-4682-9e97-3c85ceec5114"/>
    <xsd:import namespace="8823e5af-e212-4d4d-b7ff-baf98f250a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6b5c5-2cfa-4682-9e97-3c85ceec51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3e5af-e212-4d4d-b7ff-baf98f250a6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7A0C28-4F96-4C1E-A970-D33D96CE128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063279-F867-47D2-BC74-961079BF25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2F2662-AF66-46C9-98AB-EF5B604966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66b5c5-2cfa-4682-9e97-3c85ceec5114"/>
    <ds:schemaRef ds:uri="8823e5af-e212-4d4d-b7ff-baf98f250a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01 - Výmena výplňových ko...</vt:lpstr>
      <vt:lpstr>01 - Vymena radiátorov</vt:lpstr>
      <vt:lpstr>'01 - Vymena radiátorov'!Názvy_tlače</vt:lpstr>
      <vt:lpstr>'01 - Výmena výplňových ko...'!Názvy_tlače</vt:lpstr>
      <vt:lpstr>'Rekapitulácia stavby'!Názvy_tlače</vt:lpstr>
      <vt:lpstr>'01 - Vymena radiátorov'!Oblasť_tlače</vt:lpstr>
      <vt:lpstr>'01 - Výmena výplňových ko...'!Oblasť_tlače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AIPPC-009</dc:creator>
  <cp:lastModifiedBy>admin</cp:lastModifiedBy>
  <dcterms:created xsi:type="dcterms:W3CDTF">2019-08-12T11:48:24Z</dcterms:created>
  <dcterms:modified xsi:type="dcterms:W3CDTF">2019-08-12T11:49:12Z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0x0101000F522933171DB54DBDD1EF373A01DE8F</vt:lpwstr>
  </property>
</Properties>
</file>