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40" windowWidth="19815" windowHeight="9405" activeTab="1"/>
  </bookViews>
  <sheets>
    <sheet name="Rekapitulácia stavby" sheetId="1" r:id="rId1"/>
    <sheet name="2019-032-001 - Multifunkč..." sheetId="2" r:id="rId2"/>
  </sheets>
  <definedNames>
    <definedName name="_xlnm._FilterDatabase" localSheetId="1" hidden="1">'2019-032-001 - Multifunkč...'!$C$122:$K$183</definedName>
    <definedName name="_xlnm.Print_Titles" localSheetId="1">'2019-032-001 - Multifunkč...'!$122:$122</definedName>
    <definedName name="_xlnm.Print_Titles" localSheetId="0">'Rekapitulácia stavby'!$92:$92</definedName>
    <definedName name="_xlnm.Print_Area" localSheetId="1">'2019-032-001 - Multifunkč...'!$C$4:$J$76,'2019-032-001 - Multifunkč...'!$C$82:$J$104,'2019-032-001 - Multifunkč...'!$C$110:$K$183</definedName>
    <definedName name="_xlnm.Print_Area" localSheetId="0">'Rekapitulácia stavby'!$D$4:$AO$76,'Rekapitulácia stavby'!$C$82:$AQ$96</definedName>
  </definedNames>
  <calcPr calcId="125725"/>
</workbook>
</file>

<file path=xl/calcChain.xml><?xml version="1.0" encoding="utf-8"?>
<calcChain xmlns="http://schemas.openxmlformats.org/spreadsheetml/2006/main">
  <c r="J124" i="2"/>
  <c r="J37"/>
  <c r="J36"/>
  <c r="AY95" i="1" s="1"/>
  <c r="J35" i="2"/>
  <c r="AX95" i="1"/>
  <c r="BI183" i="2"/>
  <c r="BH183"/>
  <c r="BG183"/>
  <c r="BE183"/>
  <c r="T183"/>
  <c r="R183"/>
  <c r="P183"/>
  <c r="BK183"/>
  <c r="J183"/>
  <c r="BF183" s="1"/>
  <c r="BI182"/>
  <c r="BH182"/>
  <c r="BG182"/>
  <c r="BE182"/>
  <c r="T182"/>
  <c r="R182"/>
  <c r="P182"/>
  <c r="BK182"/>
  <c r="J182"/>
  <c r="BF182" s="1"/>
  <c r="BI181"/>
  <c r="BH181"/>
  <c r="BG181"/>
  <c r="BE181"/>
  <c r="T181"/>
  <c r="R181"/>
  <c r="P181"/>
  <c r="BK181"/>
  <c r="J181"/>
  <c r="BF181" s="1"/>
  <c r="BI180"/>
  <c r="BH180"/>
  <c r="BG180"/>
  <c r="BE180"/>
  <c r="T180"/>
  <c r="R180"/>
  <c r="R179" s="1"/>
  <c r="P180"/>
  <c r="BK180"/>
  <c r="J180"/>
  <c r="BF180"/>
  <c r="BI178"/>
  <c r="BH178"/>
  <c r="BG178"/>
  <c r="BE178"/>
  <c r="T178"/>
  <c r="R178"/>
  <c r="P178"/>
  <c r="BK178"/>
  <c r="BK176" s="1"/>
  <c r="J176" s="1"/>
  <c r="J102" s="1"/>
  <c r="J178"/>
  <c r="BF178" s="1"/>
  <c r="BI177"/>
  <c r="BH177"/>
  <c r="BG177"/>
  <c r="BE177"/>
  <c r="T177"/>
  <c r="T176" s="1"/>
  <c r="R177"/>
  <c r="R176"/>
  <c r="P177"/>
  <c r="P176" s="1"/>
  <c r="BK177"/>
  <c r="J177"/>
  <c r="BF177" s="1"/>
  <c r="BI175"/>
  <c r="BH175"/>
  <c r="BG175"/>
  <c r="BE175"/>
  <c r="T175"/>
  <c r="R175"/>
  <c r="P175"/>
  <c r="BK175"/>
  <c r="J175"/>
  <c r="BF175" s="1"/>
  <c r="BI174"/>
  <c r="BH174"/>
  <c r="BG174"/>
  <c r="BE174"/>
  <c r="T174"/>
  <c r="R174"/>
  <c r="P174"/>
  <c r="BK174"/>
  <c r="J174"/>
  <c r="BF174"/>
  <c r="BI173"/>
  <c r="BH173"/>
  <c r="BG173"/>
  <c r="BE173"/>
  <c r="T173"/>
  <c r="R173"/>
  <c r="P173"/>
  <c r="BK173"/>
  <c r="J173"/>
  <c r="BF173" s="1"/>
  <c r="BI172"/>
  <c r="BH172"/>
  <c r="BG172"/>
  <c r="BE172"/>
  <c r="T172"/>
  <c r="R172"/>
  <c r="P172"/>
  <c r="P169" s="1"/>
  <c r="BK172"/>
  <c r="J172"/>
  <c r="BF172" s="1"/>
  <c r="BI171"/>
  <c r="BH171"/>
  <c r="BG171"/>
  <c r="BE171"/>
  <c r="T171"/>
  <c r="T169" s="1"/>
  <c r="R171"/>
  <c r="P171"/>
  <c r="BK171"/>
  <c r="J171"/>
  <c r="BF171" s="1"/>
  <c r="BI170"/>
  <c r="BH170"/>
  <c r="BG170"/>
  <c r="BE170"/>
  <c r="T170"/>
  <c r="R170"/>
  <c r="R169" s="1"/>
  <c r="P170"/>
  <c r="BK170"/>
  <c r="J170"/>
  <c r="BF170" s="1"/>
  <c r="BI165"/>
  <c r="BH165"/>
  <c r="BG165"/>
  <c r="BE165"/>
  <c r="T165"/>
  <c r="R165"/>
  <c r="P165"/>
  <c r="BK165"/>
  <c r="J165"/>
  <c r="BF165"/>
  <c r="BI164"/>
  <c r="BH164"/>
  <c r="BG164"/>
  <c r="BE164"/>
  <c r="T164"/>
  <c r="R164"/>
  <c r="P164"/>
  <c r="BK164"/>
  <c r="J164"/>
  <c r="BF164" s="1"/>
  <c r="BI162"/>
  <c r="BH162"/>
  <c r="BG162"/>
  <c r="BE162"/>
  <c r="T162"/>
  <c r="R162"/>
  <c r="P162"/>
  <c r="BK162"/>
  <c r="J162"/>
  <c r="BF162" s="1"/>
  <c r="BI161"/>
  <c r="BH161"/>
  <c r="BG161"/>
  <c r="BE161"/>
  <c r="T161"/>
  <c r="R161"/>
  <c r="P161"/>
  <c r="BK161"/>
  <c r="J161"/>
  <c r="BF161" s="1"/>
  <c r="BI159"/>
  <c r="BH159"/>
  <c r="BG159"/>
  <c r="BE159"/>
  <c r="T159"/>
  <c r="R159"/>
  <c r="P159"/>
  <c r="BK159"/>
  <c r="J159"/>
  <c r="BF159" s="1"/>
  <c r="BI158"/>
  <c r="BH158"/>
  <c r="BG158"/>
  <c r="BE158"/>
  <c r="T158"/>
  <c r="R158"/>
  <c r="P158"/>
  <c r="BK158"/>
  <c r="J158"/>
  <c r="BF158" s="1"/>
  <c r="BI157"/>
  <c r="BH157"/>
  <c r="BG157"/>
  <c r="BE157"/>
  <c r="T157"/>
  <c r="R157"/>
  <c r="P157"/>
  <c r="BK157"/>
  <c r="J157"/>
  <c r="BF157"/>
  <c r="BI156"/>
  <c r="BH156"/>
  <c r="BG156"/>
  <c r="BE156"/>
  <c r="T156"/>
  <c r="R156"/>
  <c r="P156"/>
  <c r="BK156"/>
  <c r="J156"/>
  <c r="BF156" s="1"/>
  <c r="BI155"/>
  <c r="BH155"/>
  <c r="BG155"/>
  <c r="BE155"/>
  <c r="T155"/>
  <c r="R155"/>
  <c r="P155"/>
  <c r="P152" s="1"/>
  <c r="BK155"/>
  <c r="J155"/>
  <c r="BF155"/>
  <c r="BI154"/>
  <c r="BH154"/>
  <c r="BG154"/>
  <c r="BE154"/>
  <c r="T154"/>
  <c r="T152" s="1"/>
  <c r="R154"/>
  <c r="P154"/>
  <c r="BK154"/>
  <c r="J154"/>
  <c r="BF154" s="1"/>
  <c r="BI153"/>
  <c r="BH153"/>
  <c r="BG153"/>
  <c r="BE153"/>
  <c r="T153"/>
  <c r="R153"/>
  <c r="R152" s="1"/>
  <c r="P153"/>
  <c r="BK153"/>
  <c r="BK152" s="1"/>
  <c r="J152" s="1"/>
  <c r="J100" s="1"/>
  <c r="J153"/>
  <c r="BF153" s="1"/>
  <c r="BI151"/>
  <c r="BH151"/>
  <c r="BG151"/>
  <c r="BE151"/>
  <c r="T151"/>
  <c r="R151"/>
  <c r="P151"/>
  <c r="BK151"/>
  <c r="J151"/>
  <c r="BF151"/>
  <c r="BI149"/>
  <c r="BH149"/>
  <c r="BG149"/>
  <c r="BE149"/>
  <c r="T149"/>
  <c r="R149"/>
  <c r="P149"/>
  <c r="BK149"/>
  <c r="J149"/>
  <c r="BF149" s="1"/>
  <c r="BI148"/>
  <c r="BH148"/>
  <c r="BG148"/>
  <c r="BE148"/>
  <c r="T148"/>
  <c r="R148"/>
  <c r="P148"/>
  <c r="BK148"/>
  <c r="J148"/>
  <c r="BF148"/>
  <c r="BI146"/>
  <c r="BH146"/>
  <c r="BG146"/>
  <c r="BE146"/>
  <c r="T146"/>
  <c r="R146"/>
  <c r="R142" s="1"/>
  <c r="P146"/>
  <c r="BK146"/>
  <c r="J146"/>
  <c r="BF146" s="1"/>
  <c r="BI144"/>
  <c r="BH144"/>
  <c r="BG144"/>
  <c r="BE144"/>
  <c r="T144"/>
  <c r="R144"/>
  <c r="P144"/>
  <c r="BK144"/>
  <c r="BK142" s="1"/>
  <c r="J142" s="1"/>
  <c r="J99" s="1"/>
  <c r="J144"/>
  <c r="BF144" s="1"/>
  <c r="BI143"/>
  <c r="BH143"/>
  <c r="BG143"/>
  <c r="BE143"/>
  <c r="T143"/>
  <c r="T142" s="1"/>
  <c r="R143"/>
  <c r="P143"/>
  <c r="P142" s="1"/>
  <c r="BK143"/>
  <c r="J143"/>
  <c r="BF143" s="1"/>
  <c r="BI140"/>
  <c r="BH140"/>
  <c r="BG140"/>
  <c r="BE140"/>
  <c r="T140"/>
  <c r="R140"/>
  <c r="P140"/>
  <c r="BK140"/>
  <c r="J140"/>
  <c r="BF140" s="1"/>
  <c r="BI139"/>
  <c r="BH139"/>
  <c r="BG139"/>
  <c r="BE139"/>
  <c r="T139"/>
  <c r="R139"/>
  <c r="P139"/>
  <c r="BK139"/>
  <c r="J139"/>
  <c r="BF139" s="1"/>
  <c r="BI138"/>
  <c r="BH138"/>
  <c r="BG138"/>
  <c r="BE138"/>
  <c r="T138"/>
  <c r="R138"/>
  <c r="P138"/>
  <c r="BK138"/>
  <c r="J138"/>
  <c r="BF138" s="1"/>
  <c r="BI137"/>
  <c r="BH137"/>
  <c r="BG137"/>
  <c r="BE137"/>
  <c r="T137"/>
  <c r="R137"/>
  <c r="P137"/>
  <c r="BK137"/>
  <c r="J137"/>
  <c r="BF137" s="1"/>
  <c r="BI136"/>
  <c r="BH136"/>
  <c r="BG136"/>
  <c r="BE136"/>
  <c r="T136"/>
  <c r="R136"/>
  <c r="P136"/>
  <c r="BK136"/>
  <c r="J136"/>
  <c r="BF136" s="1"/>
  <c r="BI134"/>
  <c r="BH134"/>
  <c r="BG134"/>
  <c r="BE134"/>
  <c r="T134"/>
  <c r="R134"/>
  <c r="P134"/>
  <c r="BK134"/>
  <c r="J134"/>
  <c r="BF134"/>
  <c r="BI133"/>
  <c r="BH133"/>
  <c r="BG133"/>
  <c r="BE133"/>
  <c r="T133"/>
  <c r="R133"/>
  <c r="P133"/>
  <c r="BK133"/>
  <c r="J133"/>
  <c r="BF133" s="1"/>
  <c r="BI132"/>
  <c r="BH132"/>
  <c r="BG132"/>
  <c r="BE132"/>
  <c r="T132"/>
  <c r="R132"/>
  <c r="P132"/>
  <c r="BK132"/>
  <c r="J132"/>
  <c r="BF132"/>
  <c r="BI131"/>
  <c r="BH131"/>
  <c r="BG131"/>
  <c r="BE131"/>
  <c r="T131"/>
  <c r="R131"/>
  <c r="P131"/>
  <c r="BK131"/>
  <c r="J131"/>
  <c r="BF131" s="1"/>
  <c r="BI129"/>
  <c r="BH129"/>
  <c r="BG129"/>
  <c r="BE129"/>
  <c r="T129"/>
  <c r="R129"/>
  <c r="P129"/>
  <c r="P125" s="1"/>
  <c r="BK129"/>
  <c r="J129"/>
  <c r="BF129" s="1"/>
  <c r="BI127"/>
  <c r="BH127"/>
  <c r="BG127"/>
  <c r="BE127"/>
  <c r="T127"/>
  <c r="R127"/>
  <c r="P127"/>
  <c r="BK127"/>
  <c r="J127"/>
  <c r="BF127" s="1"/>
  <c r="BI126"/>
  <c r="BH126"/>
  <c r="BG126"/>
  <c r="BE126"/>
  <c r="T126"/>
  <c r="T125" s="1"/>
  <c r="R126"/>
  <c r="R125"/>
  <c r="P126"/>
  <c r="BK126"/>
  <c r="J126"/>
  <c r="BF126" s="1"/>
  <c r="J97"/>
  <c r="F117"/>
  <c r="E115"/>
  <c r="F89"/>
  <c r="E87"/>
  <c r="J24"/>
  <c r="E24"/>
  <c r="J120" s="1"/>
  <c r="J23"/>
  <c r="J21"/>
  <c r="E21"/>
  <c r="J91" s="1"/>
  <c r="J20"/>
  <c r="J18"/>
  <c r="E18"/>
  <c r="F120" s="1"/>
  <c r="J17"/>
  <c r="J15"/>
  <c r="E15"/>
  <c r="F91" s="1"/>
  <c r="J14"/>
  <c r="J12"/>
  <c r="J117" s="1"/>
  <c r="E7"/>
  <c r="E113" s="1"/>
  <c r="AS94" i="1"/>
  <c r="L90"/>
  <c r="AM90"/>
  <c r="AM89"/>
  <c r="L89"/>
  <c r="AM87"/>
  <c r="L87"/>
  <c r="L85"/>
  <c r="L84"/>
  <c r="E85" i="2" l="1"/>
  <c r="F119"/>
  <c r="F92"/>
  <c r="J89"/>
  <c r="BK125"/>
  <c r="BK123" s="1"/>
  <c r="J123" s="1"/>
  <c r="BK179"/>
  <c r="J179" s="1"/>
  <c r="J103" s="1"/>
  <c r="J33"/>
  <c r="AV95" i="1" s="1"/>
  <c r="F37" i="2"/>
  <c r="BD95" i="1" s="1"/>
  <c r="BD94" s="1"/>
  <c r="W33" s="1"/>
  <c r="BK169" i="2"/>
  <c r="J169" s="1"/>
  <c r="J101" s="1"/>
  <c r="F33"/>
  <c r="AZ95" i="1" s="1"/>
  <c r="AZ94" s="1"/>
  <c r="W29" s="1"/>
  <c r="F36" i="2"/>
  <c r="BC95" i="1" s="1"/>
  <c r="BC94" s="1"/>
  <c r="W32" s="1"/>
  <c r="F35" i="2"/>
  <c r="BB95" i="1" s="1"/>
  <c r="BB94" s="1"/>
  <c r="T179" i="2"/>
  <c r="P179"/>
  <c r="AX94" i="1"/>
  <c r="W31"/>
  <c r="J125" i="2"/>
  <c r="J98" s="1"/>
  <c r="F34"/>
  <c r="BA95" i="1" s="1"/>
  <c r="BA94" s="1"/>
  <c r="R123" i="2"/>
  <c r="J34"/>
  <c r="AW95" i="1" s="1"/>
  <c r="P123" i="2"/>
  <c r="AU95" i="1" s="1"/>
  <c r="AU94" s="1"/>
  <c r="T123" i="2"/>
  <c r="J119"/>
  <c r="J92"/>
  <c r="AT95" i="1" l="1"/>
  <c r="AV94"/>
  <c r="AY94"/>
  <c r="AW94"/>
  <c r="AK30" s="1"/>
  <c r="W30"/>
  <c r="AK29"/>
  <c r="J30" i="2"/>
  <c r="J96"/>
  <c r="AG95" i="1" l="1"/>
  <c r="J39" i="2"/>
  <c r="AT94" i="1"/>
  <c r="AN95" l="1"/>
  <c r="AG94"/>
  <c r="AK26" l="1"/>
  <c r="AK35" s="1"/>
  <c r="AN94"/>
</calcChain>
</file>

<file path=xl/sharedStrings.xml><?xml version="1.0" encoding="utf-8"?>
<sst xmlns="http://schemas.openxmlformats.org/spreadsheetml/2006/main" count="972" uniqueCount="290">
  <si>
    <t>Export Komplet</t>
  </si>
  <si>
    <t/>
  </si>
  <si>
    <t>2.0</t>
  </si>
  <si>
    <t>False</t>
  </si>
  <si>
    <t>{ba2511e1-d5b8-43d3-8f59-ab754c2c773b}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</si>
  <si>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</si>
  <si>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</si>
  <si>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</si>
  <si>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</si>
  <si>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</si>
  <si>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</si>
  <si>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</si>
  <si>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2019/032</t>
  </si>
  <si>
    <t>Stavba:</t>
  </si>
  <si>
    <t>Multifunkčné Ihrisko Kežmarská 30</t>
  </si>
  <si>
    <t>JKSO:</t>
  </si>
  <si>
    <t>KS:</t>
  </si>
  <si>
    <t>Miesto:</t>
  </si>
  <si>
    <t xml:space="preserve"> </t>
  </si>
  <si>
    <t>Dátum:</t>
  </si>
  <si>
    <t>23.9.2019</t>
  </si>
  <si>
    <t>Objednávateľ:</t>
  </si>
  <si>
    <t>IČO:</t>
  </si>
  <si>
    <t>IČ DPH:</t>
  </si>
  <si>
    <t>Zhotoviteľ:</t>
  </si>
  <si>
    <t>Projektant:</t>
  </si>
  <si>
    <t>32481837</t>
  </si>
  <si>
    <t>Ing. Marta Tomková - T.D.LINE</t>
  </si>
  <si>
    <t>1020641292</t>
  </si>
  <si>
    <t>True</t>
  </si>
  <si>
    <t>Spracovateľ:</t>
  </si>
  <si>
    <t>47 894 431</t>
  </si>
  <si>
    <t>Ing. Branislav VÁRKOLY, EaCP s.r.o.</t>
  </si>
  <si>
    <t>2024134937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</si>
  <si>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</si>
  <si>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</si>
  <si>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</si>
  <si>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</si>
  <si>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</si>
  <si>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</si>
  <si>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</si>
  <si>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</si>
  <si>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</si>
  <si>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</si>
  <si>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</si>
  <si>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</si>
  <si>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</si>
  <si>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</si>
  <si>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</si>
  <si>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</si>
  <si>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</si>
  <si>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</si>
  <si>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</si>
  <si>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</si>
  <si>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</si>
  <si>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</si>
  <si>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</si>
  <si>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</si>
  <si>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</si>
  <si>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</si>
  <si>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</si>
  <si>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</si>
  <si>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</si>
  <si>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</si>
  <si>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</si>
  <si>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</si>
  <si>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</si>
  <si>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</si>
  <si>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</si>
  <si>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</si>
  <si>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</si>
  <si>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</si>
  <si>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</si>
  <si>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</si>
  <si>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</si>
  <si>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</si>
  <si>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</si>
  <si>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</si>
  <si>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</si>
  <si>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</si>
  <si>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2019/032-001</t>
  </si>
  <si>
    <t>Multifunkčné ihrisko</t>
  </si>
  <si>
    <t>STA</t>
  </si>
  <si>
    <t>1</t>
  </si>
  <si>
    <t>{4eaa7b3c-b207-47ec-90ed-53de8a372617}</t>
  </si>
  <si>
    <t>Objekt:</t>
  </si>
  <si>
    <t>2019/032-001 - Multifunkčné ihrisko</t>
  </si>
  <si>
    <t>Kód dielu - Popis</t>
  </si>
  <si>
    <t>Cena celkom [EUR]</t>
  </si>
  <si>
    <t>Náklady z rozpočtu</t>
  </si>
  <si>
    <t>-1</t>
  </si>
  <si>
    <t>HSV - Práce a dodávky HSV</t>
  </si>
  <si>
    <t>1 - Zemné práce</t>
  </si>
  <si>
    <t>9 - Ostatné konštrukcie a práce-búranie</t>
  </si>
  <si>
    <t>2 - Drenáže</t>
  </si>
  <si>
    <t>5 - Podkladné vrstvy</t>
  </si>
  <si>
    <t>99 - Presun hmôt</t>
  </si>
  <si>
    <t>991 - Športový povrch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</si>
  <si>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</si>
  <si>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</si>
  <si>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</si>
  <si>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</si>
  <si>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</si>
  <si>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</si>
  <si>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</si>
  <si>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</si>
  <si>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</si>
  <si>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</si>
  <si>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</si>
  <si>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</si>
  <si>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</si>
  <si>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</si>
  <si>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</si>
  <si>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</si>
  <si>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589100006</t>
  </si>
  <si>
    <t>Demontáž umelej trávy na viacúčelové povrchy</t>
  </si>
  <si>
    <t>m2</t>
  </si>
  <si>
    <t>4</t>
  </si>
  <si>
    <t>2</t>
  </si>
  <si>
    <t>-2138608276</t>
  </si>
  <si>
    <t>113107224</t>
  </si>
  <si>
    <t>Odstránenie krytu v ploche nad 200 m2 z kameniva hrubého drveného, hr. 300 do 400 mm,  -0,56000t</t>
  </si>
  <si>
    <t>-245786753</t>
  </si>
  <si>
    <t>VV</t>
  </si>
  <si>
    <t>610,823</t>
  </si>
  <si>
    <t>3</t>
  </si>
  <si>
    <t>133201101</t>
  </si>
  <si>
    <t>Výkop šachty zapaženej, hornina 3 do 100 m3</t>
  </si>
  <si>
    <t>m3</t>
  </si>
  <si>
    <t>427195757</t>
  </si>
  <si>
    <t>3*3*3</t>
  </si>
  <si>
    <t>133201109</t>
  </si>
  <si>
    <t>Príplatok k cenám za lepivosť pri hĺbení šachiet zapažených i nezapažených v hornine 3</t>
  </si>
  <si>
    <t>1162059645</t>
  </si>
  <si>
    <t>5</t>
  </si>
  <si>
    <t>162201101</t>
  </si>
  <si>
    <t>Vodorovné premiestnenie výkopku z horniny 1-4 do 20m</t>
  </si>
  <si>
    <t>58382003</t>
  </si>
  <si>
    <t>6</t>
  </si>
  <si>
    <t>162301102</t>
  </si>
  <si>
    <t>Vodorovné premiestnenie výkopku po spevnenej ceste z horniny tr.1-4, do 100 m3 na vzdialenosť do 1000 m</t>
  </si>
  <si>
    <t>797404056</t>
  </si>
  <si>
    <t>7</t>
  </si>
  <si>
    <t>162501105</t>
  </si>
  <si>
    <t>Vodorovné premiestnenie výkopku po spevnenej ceste z horniny tr.1-4, do 100 m3, príplatok k cene za každých ďalšich a začatých 1000 m</t>
  </si>
  <si>
    <t>315336756</t>
  </si>
  <si>
    <t>27*15 'Přepočítané koeficientom množstva</t>
  </si>
  <si>
    <t>8</t>
  </si>
  <si>
    <t>167101101</t>
  </si>
  <si>
    <t>Nakladanie neuľahnutého výkopku z hornín tr.1-4 do 100 m3</t>
  </si>
  <si>
    <t>-1555781956</t>
  </si>
  <si>
    <t>9</t>
  </si>
  <si>
    <t>171209002</t>
  </si>
  <si>
    <t>Poplatok za skladovanie - zemina a kamenivo  ostatné</t>
  </si>
  <si>
    <t>t</t>
  </si>
  <si>
    <t>1062491081</t>
  </si>
  <si>
    <t>10</t>
  </si>
  <si>
    <t>979089112</t>
  </si>
  <si>
    <t>Poplatok za skladovanie - drevo, sklo, plasty (17 02 ), ostatné</t>
  </si>
  <si>
    <t>-1847916293</t>
  </si>
  <si>
    <t>11</t>
  </si>
  <si>
    <t>979081111</t>
  </si>
  <si>
    <t>Odvoz sutiny a vybúraných hmôt na skládku do 1 km</t>
  </si>
  <si>
    <t>157863767</t>
  </si>
  <si>
    <t>12</t>
  </si>
  <si>
    <t>979081121</t>
  </si>
  <si>
    <t>Odvoz sutiny a vybúraných hmôt na skládku za každý ďalší 1 km</t>
  </si>
  <si>
    <t>535676880</t>
  </si>
  <si>
    <t>342,226*15 'Přepočítané koeficientom množstva</t>
  </si>
  <si>
    <t>Ostatné konštrukcie a práce-búranie</t>
  </si>
  <si>
    <t>13</t>
  </si>
  <si>
    <t>132203303</t>
  </si>
  <si>
    <t>Výkop ryhy pre dreny zberné aj zvodné hĺbky do 1, 3m horn.3</t>
  </si>
  <si>
    <t>m</t>
  </si>
  <si>
    <t>14</t>
  </si>
  <si>
    <t>162701105</t>
  </si>
  <si>
    <t>Vodorovné premiestnenie výkopku po spevnenej ceste, horniny tr.1-4 do 10000 m</t>
  </si>
  <si>
    <t>160*0,3</t>
  </si>
  <si>
    <t>15</t>
  </si>
  <si>
    <t>48</t>
  </si>
  <si>
    <t>16</t>
  </si>
  <si>
    <t>171151101</t>
  </si>
  <si>
    <t>Hutnenie základovej pláne</t>
  </si>
  <si>
    <t>17</t>
  </si>
  <si>
    <t>171201201</t>
  </si>
  <si>
    <t>Uloženie sypaniny na skládky do 100 m3</t>
  </si>
  <si>
    <t>18</t>
  </si>
  <si>
    <t>181101102</t>
  </si>
  <si>
    <t>Drenáže</t>
  </si>
  <si>
    <t>19</t>
  </si>
  <si>
    <t>211561111</t>
  </si>
  <si>
    <t>Výplň odvodňovacieho rebra alebo trativodu do rýh kamenivom hrubým drveným frakcie 4-16 mm</t>
  </si>
  <si>
    <t>22</t>
  </si>
  <si>
    <t>211571102</t>
  </si>
  <si>
    <t>Filtračná vrstva zo štrkopiesku triedeného 0-8mm</t>
  </si>
  <si>
    <t>-925361816</t>
  </si>
  <si>
    <t>21</t>
  </si>
  <si>
    <t>211971121</t>
  </si>
  <si>
    <t>Zhotov. oplášt. výplne z geotext. v ryhe alebo v záreze pri rozvinutej šírke oplášt. od 0 do 2, 5 m</t>
  </si>
  <si>
    <t>24</t>
  </si>
  <si>
    <t>M</t>
  </si>
  <si>
    <t>6936651000</t>
  </si>
  <si>
    <t>Geotextília netkaná polypropylénová Tatratex PP   200</t>
  </si>
  <si>
    <t>26</t>
  </si>
  <si>
    <t>23</t>
  </si>
  <si>
    <t>212752124</t>
  </si>
  <si>
    <t>Trativody z flexodrenážnych rúr DN 80</t>
  </si>
  <si>
    <t>28</t>
  </si>
  <si>
    <t>212752125.1</t>
  </si>
  <si>
    <t>Trativody z flexodrenážnych rúr DN 100</t>
  </si>
  <si>
    <t>30</t>
  </si>
  <si>
    <t>25</t>
  </si>
  <si>
    <t>215901101</t>
  </si>
  <si>
    <t>Zhutnenie podložia z rastlej horniny 1 až 4 pod násypy, z hornina súdržných do 92 % PS a nesúdržných</t>
  </si>
  <si>
    <t>487217144</t>
  </si>
  <si>
    <t>3*3</t>
  </si>
  <si>
    <t>242111123</t>
  </si>
  <si>
    <t>Osadenie plášťa vodárenskej studne z betónových skruží dielcových DN 1000</t>
  </si>
  <si>
    <t>633095015</t>
  </si>
  <si>
    <t>27</t>
  </si>
  <si>
    <t>592250000500</t>
  </si>
  <si>
    <t>Prefabrikát betónový pre studne, skruž kruhová TBH 2-100, DN 1000, dĺžka 1000 mm, hr. steny 90 mm</t>
  </si>
  <si>
    <t>ks</t>
  </si>
  <si>
    <t>101154366</t>
  </si>
  <si>
    <t>3*1,02 'Přepočítané koeficientom množstva</t>
  </si>
  <si>
    <t>592250003900</t>
  </si>
  <si>
    <t>Betónový studničný poklop jednodielny, priemer 1000 mm, hrúbka 80 mm</t>
  </si>
  <si>
    <t>817459622</t>
  </si>
  <si>
    <t>29</t>
  </si>
  <si>
    <t>247571113</t>
  </si>
  <si>
    <t>Obsyp a tesnenie vodárenskej studne, obsyp so zhutnením zo štrkopiesku triedeného 0-63 mm</t>
  </si>
  <si>
    <t>1248560759</t>
  </si>
  <si>
    <t>-7,07</t>
  </si>
  <si>
    <t>Súčet</t>
  </si>
  <si>
    <t>Podkladné vrstvy</t>
  </si>
  <si>
    <t>564521111</t>
  </si>
  <si>
    <t>Zhotovenie podsypu alebo podkladu zo sypaniny, po zhutnení hr.50 mm</t>
  </si>
  <si>
    <t>66</t>
  </si>
  <si>
    <t>31</t>
  </si>
  <si>
    <t>5833116600</t>
  </si>
  <si>
    <t>Kamenivo ťažené drobné 0-4 mm</t>
  </si>
  <si>
    <t>68</t>
  </si>
  <si>
    <t>32</t>
  </si>
  <si>
    <t>564531111</t>
  </si>
  <si>
    <t>Zhotovenie podsypu alebo podkladu zo sypaniny, po zhutnení hr.100 mm</t>
  </si>
  <si>
    <t>70</t>
  </si>
  <si>
    <t>33</t>
  </si>
  <si>
    <t>5834338300</t>
  </si>
  <si>
    <t>Kamenivo drvené hrubé  0-32 mm</t>
  </si>
  <si>
    <t>72</t>
  </si>
  <si>
    <t>34</t>
  </si>
  <si>
    <t>564752111</t>
  </si>
  <si>
    <t>Podklad alebo kryt z kameniva hrubého drveného veľ. 32-63mm po zhut.hr. 150 mm</t>
  </si>
  <si>
    <t>74</t>
  </si>
  <si>
    <t>35</t>
  </si>
  <si>
    <t>5834338000</t>
  </si>
  <si>
    <t>Kamenivo drvené hrubé  32-63 mm</t>
  </si>
  <si>
    <t>76</t>
  </si>
  <si>
    <t>99</t>
  </si>
  <si>
    <t>Presun hmôt</t>
  </si>
  <si>
    <t>36</t>
  </si>
  <si>
    <t>998222011</t>
  </si>
  <si>
    <t>Presun hmôt pre pozemné komunikácie s krytom z kameniva (8222, 8225) akejkoľvek dĺžky objektu</t>
  </si>
  <si>
    <t>78</t>
  </si>
  <si>
    <t>37</t>
  </si>
  <si>
    <t>998222012</t>
  </si>
  <si>
    <t>Presun hmôt na spevnených plochách s krytom z kameniva (8233, 8235) pre akékoľvek dľžky</t>
  </si>
  <si>
    <t>80</t>
  </si>
  <si>
    <t>991</t>
  </si>
  <si>
    <t>Športový povrch</t>
  </si>
  <si>
    <t>38</t>
  </si>
  <si>
    <t>180502212</t>
  </si>
  <si>
    <t>Založenie trávnika  hr,20 mm do piesku</t>
  </si>
  <si>
    <t>82</t>
  </si>
  <si>
    <t>39</t>
  </si>
  <si>
    <t>0057220000</t>
  </si>
  <si>
    <t>Trávnikový koberec - rolovaný hr.20 mm pre ihrisko, hustota vpichov 22 000/m2, hmotnosť trávnika 2150 g/m2, vrátane prislišenstva - podlepovacia páska a polyuretánové lepidlo a dopravy</t>
  </si>
  <si>
    <t>84</t>
  </si>
  <si>
    <t>40</t>
  </si>
  <si>
    <t>5815368200</t>
  </si>
  <si>
    <t>Piesok kremičitý ST 06/12 0,6 - 1,2 mm bal. 50 kg, vrátane dopravy a výplne</t>
  </si>
  <si>
    <t>86</t>
  </si>
  <si>
    <t>41</t>
  </si>
  <si>
    <t>915712111</t>
  </si>
  <si>
    <t>vyznačenie a zhotovenie čiar volejbal,futbal   D+M</t>
  </si>
  <si>
    <t>88</t>
  </si>
  <si>
    <t>Úprava pláne vyrovnaním výškových rozdielov v hornine 1-4 so zhutnením</t>
  </si>
  <si>
    <t>KRYCÍ LIST ZADANIA</t>
  </si>
  <si>
    <t>REKAPITULÁCIA ZADANIA</t>
  </si>
  <si>
    <t>ZADANIE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</si>
</sst>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opLeftCell="A46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183" t="s">
        <v>5</v>
      </c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s="1" customFormat="1" ht="24.95" customHeight="1">
      <c r="B4" s="18"/>
      <c r="D4" s="19" t="s">
        <v>8</v>
      </c>
      <c r="AR4" s="18"/>
      <c r="AS4" s="20" t="s">
        <v>9</v>
      </c>
      <c r="BS4" s="15" t="s">
        <v>10</v>
      </c>
    </row>
    <row r="5" spans="1:74" s="1" customFormat="1" ht="12" customHeight="1">
      <c r="B5" s="18"/>
      <c r="D5" s="21" t="s">
        <v>11</v>
      </c>
      <c r="K5" s="180" t="s">
        <v>12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R5" s="18"/>
      <c r="BS5" s="15" t="s">
        <v>6</v>
      </c>
    </row>
    <row r="6" spans="1:74" s="1" customFormat="1" ht="36.950000000000003" customHeight="1">
      <c r="B6" s="18"/>
      <c r="D6" s="23" t="s">
        <v>13</v>
      </c>
      <c r="K6" s="182" t="s">
        <v>14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R6" s="18"/>
      <c r="BS6" s="15" t="s">
        <v>6</v>
      </c>
    </row>
    <row r="7" spans="1:74" s="1" customFormat="1" ht="12" customHeight="1">
      <c r="B7" s="18"/>
      <c r="D7" s="24" t="s">
        <v>15</v>
      </c>
      <c r="K7" s="22" t="s">
        <v>1</v>
      </c>
      <c r="AK7" s="24" t="s">
        <v>16</v>
      </c>
      <c r="AN7" s="22" t="s">
        <v>1</v>
      </c>
      <c r="AR7" s="18"/>
      <c r="BS7" s="15" t="s">
        <v>6</v>
      </c>
    </row>
    <row r="8" spans="1:74" s="1" customFormat="1" ht="12" customHeight="1">
      <c r="B8" s="18"/>
      <c r="D8" s="24" t="s">
        <v>17</v>
      </c>
      <c r="K8" s="22" t="s">
        <v>18</v>
      </c>
      <c r="AK8" s="24" t="s">
        <v>19</v>
      </c>
      <c r="AN8" s="22" t="s">
        <v>20</v>
      </c>
      <c r="AR8" s="18"/>
      <c r="BS8" s="15" t="s">
        <v>6</v>
      </c>
    </row>
    <row r="9" spans="1:74" s="1" customFormat="1" ht="14.45" customHeight="1">
      <c r="B9" s="18"/>
      <c r="AR9" s="18"/>
      <c r="BS9" s="15" t="s">
        <v>6</v>
      </c>
    </row>
    <row r="10" spans="1:74" s="1" customFormat="1" ht="12" customHeight="1">
      <c r="B10" s="18"/>
      <c r="D10" s="24" t="s">
        <v>21</v>
      </c>
      <c r="AK10" s="24" t="s">
        <v>22</v>
      </c>
      <c r="AN10" s="22" t="s">
        <v>1</v>
      </c>
      <c r="AR10" s="18"/>
      <c r="BS10" s="15" t="s">
        <v>6</v>
      </c>
    </row>
    <row r="11" spans="1:74" s="1" customFormat="1" ht="18.399999999999999" customHeight="1">
      <c r="B11" s="18"/>
      <c r="E11" s="22" t="s">
        <v>18</v>
      </c>
      <c r="AK11" s="24" t="s">
        <v>23</v>
      </c>
      <c r="AN11" s="22" t="s">
        <v>1</v>
      </c>
      <c r="AR11" s="18"/>
      <c r="BS11" s="15" t="s">
        <v>6</v>
      </c>
    </row>
    <row r="12" spans="1:74" s="1" customFormat="1" ht="6.95" customHeight="1">
      <c r="B12" s="18"/>
      <c r="AR12" s="18"/>
      <c r="BS12" s="15" t="s">
        <v>6</v>
      </c>
    </row>
    <row r="13" spans="1:74" s="1" customFormat="1" ht="12" customHeight="1">
      <c r="B13" s="18"/>
      <c r="D13" s="24" t="s">
        <v>24</v>
      </c>
      <c r="AK13" s="24" t="s">
        <v>22</v>
      </c>
      <c r="AN13" s="22" t="s">
        <v>1</v>
      </c>
      <c r="AR13" s="18"/>
      <c r="BS13" s="15" t="s">
        <v>6</v>
      </c>
    </row>
    <row r="14" spans="1:74" ht="12.75">
      <c r="B14" s="18"/>
      <c r="E14" s="22" t="s">
        <v>18</v>
      </c>
      <c r="AK14" s="24" t="s">
        <v>23</v>
      </c>
      <c r="AN14" s="22" t="s">
        <v>1</v>
      </c>
      <c r="AR14" s="18"/>
      <c r="BS14" s="15" t="s">
        <v>6</v>
      </c>
    </row>
    <row r="15" spans="1:74" s="1" customFormat="1" ht="6.95" customHeight="1">
      <c r="B15" s="18"/>
      <c r="AR15" s="18"/>
      <c r="BS15" s="15" t="s">
        <v>3</v>
      </c>
    </row>
    <row r="16" spans="1:74" s="1" customFormat="1" ht="12" customHeight="1">
      <c r="B16" s="18"/>
      <c r="D16" s="24" t="s">
        <v>25</v>
      </c>
      <c r="AK16" s="24" t="s">
        <v>22</v>
      </c>
      <c r="AN16" s="22" t="s">
        <v>26</v>
      </c>
      <c r="AR16" s="18"/>
      <c r="BS16" s="15" t="s">
        <v>3</v>
      </c>
    </row>
    <row r="17" spans="1:71" s="1" customFormat="1" ht="18.399999999999999" customHeight="1">
      <c r="B17" s="18"/>
      <c r="E17" s="22" t="s">
        <v>27</v>
      </c>
      <c r="AK17" s="24" t="s">
        <v>23</v>
      </c>
      <c r="AN17" s="22" t="s">
        <v>28</v>
      </c>
      <c r="AR17" s="18"/>
      <c r="BS17" s="15" t="s">
        <v>29</v>
      </c>
    </row>
    <row r="18" spans="1:71" s="1" customFormat="1" ht="6.95" customHeight="1">
      <c r="B18" s="18"/>
      <c r="AR18" s="18"/>
      <c r="BS18" s="15" t="s">
        <v>6</v>
      </c>
    </row>
    <row r="19" spans="1:71" s="1" customFormat="1" ht="12" customHeight="1">
      <c r="B19" s="18"/>
      <c r="D19" s="24" t="s">
        <v>30</v>
      </c>
      <c r="AK19" s="24" t="s">
        <v>22</v>
      </c>
      <c r="AN19" s="22" t="s">
        <v>31</v>
      </c>
      <c r="AR19" s="18"/>
      <c r="BS19" s="15" t="s">
        <v>6</v>
      </c>
    </row>
    <row r="20" spans="1:71" s="1" customFormat="1" ht="18.399999999999999" customHeight="1">
      <c r="B20" s="18"/>
      <c r="E20" s="22" t="s">
        <v>32</v>
      </c>
      <c r="AK20" s="24" t="s">
        <v>23</v>
      </c>
      <c r="AN20" s="22" t="s">
        <v>33</v>
      </c>
      <c r="AR20" s="18"/>
      <c r="BS20" s="15" t="s">
        <v>29</v>
      </c>
    </row>
    <row r="21" spans="1:71" s="1" customFormat="1" ht="6.95" customHeight="1">
      <c r="B21" s="18"/>
      <c r="AR21" s="18"/>
    </row>
    <row r="22" spans="1:71" s="1" customFormat="1" ht="12" customHeight="1">
      <c r="B22" s="18"/>
      <c r="D22" s="24" t="s">
        <v>34</v>
      </c>
      <c r="AR22" s="18"/>
    </row>
    <row r="23" spans="1:71" s="1" customFormat="1" ht="16.5" customHeight="1">
      <c r="B23" s="18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8"/>
    </row>
    <row r="24" spans="1:71" s="1" customFormat="1" ht="6.95" customHeight="1">
      <c r="B24" s="18"/>
      <c r="AR24" s="18"/>
    </row>
    <row r="25" spans="1:71" s="1" customFormat="1" ht="6.95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1:71" s="2" customFormat="1" ht="25.9" customHeight="1">
      <c r="A26" s="27"/>
      <c r="B26" s="28"/>
      <c r="C26" s="27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5">
        <f>ROUND(AG94,2)</f>
        <v>0</v>
      </c>
      <c r="AL26" s="186"/>
      <c r="AM26" s="186"/>
      <c r="AN26" s="186"/>
      <c r="AO26" s="186"/>
      <c r="AP26" s="27"/>
      <c r="AQ26" s="27"/>
      <c r="AR26" s="28"/>
      <c r="BE26" s="27"/>
    </row>
    <row r="27" spans="1:71" s="2" customFormat="1" ht="6.95" customHeight="1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8"/>
      <c r="BE27" s="27"/>
    </row>
    <row r="28" spans="1:71" s="2" customFormat="1" ht="12.75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179" t="s">
        <v>36</v>
      </c>
      <c r="M28" s="179"/>
      <c r="N28" s="179"/>
      <c r="O28" s="179"/>
      <c r="P28" s="179"/>
      <c r="Q28" s="27"/>
      <c r="R28" s="27"/>
      <c r="S28" s="27"/>
      <c r="T28" s="27"/>
      <c r="U28" s="27"/>
      <c r="V28" s="27"/>
      <c r="W28" s="179" t="s">
        <v>37</v>
      </c>
      <c r="X28" s="179"/>
      <c r="Y28" s="179"/>
      <c r="Z28" s="179"/>
      <c r="AA28" s="179"/>
      <c r="AB28" s="179"/>
      <c r="AC28" s="179"/>
      <c r="AD28" s="179"/>
      <c r="AE28" s="179"/>
      <c r="AF28" s="27"/>
      <c r="AG28" s="27"/>
      <c r="AH28" s="27"/>
      <c r="AI28" s="27"/>
      <c r="AJ28" s="27"/>
      <c r="AK28" s="179" t="s">
        <v>38</v>
      </c>
      <c r="AL28" s="179"/>
      <c r="AM28" s="179"/>
      <c r="AN28" s="179"/>
      <c r="AO28" s="179"/>
      <c r="AP28" s="27"/>
      <c r="AQ28" s="27"/>
      <c r="AR28" s="28"/>
      <c r="BE28" s="27"/>
    </row>
    <row r="29" spans="1:71" s="3" customFormat="1" ht="14.45" customHeight="1">
      <c r="B29" s="32"/>
      <c r="D29" s="24" t="s">
        <v>39</v>
      </c>
      <c r="F29" s="24" t="s">
        <v>40</v>
      </c>
      <c r="L29" s="178">
        <v>0.2</v>
      </c>
      <c r="M29" s="177"/>
      <c r="N29" s="177"/>
      <c r="O29" s="177"/>
      <c r="P29" s="177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K29" s="176">
        <f>ROUND(AV94, 2)</f>
        <v>0</v>
      </c>
      <c r="AL29" s="177"/>
      <c r="AM29" s="177"/>
      <c r="AN29" s="177"/>
      <c r="AO29" s="177"/>
      <c r="AR29" s="32"/>
    </row>
    <row r="30" spans="1:71" s="3" customFormat="1" ht="14.45" customHeight="1">
      <c r="B30" s="32"/>
      <c r="F30" s="24" t="s">
        <v>41</v>
      </c>
      <c r="L30" s="178">
        <v>0.2</v>
      </c>
      <c r="M30" s="177"/>
      <c r="N30" s="177"/>
      <c r="O30" s="177"/>
      <c r="P30" s="177"/>
      <c r="W30" s="176">
        <f>ROUND(BA94, 2)</f>
        <v>0</v>
      </c>
      <c r="X30" s="177"/>
      <c r="Y30" s="177"/>
      <c r="Z30" s="177"/>
      <c r="AA30" s="177"/>
      <c r="AB30" s="177"/>
      <c r="AC30" s="177"/>
      <c r="AD30" s="177"/>
      <c r="AE30" s="177"/>
      <c r="AK30" s="176">
        <f>ROUND(AW94, 2)</f>
        <v>0</v>
      </c>
      <c r="AL30" s="177"/>
      <c r="AM30" s="177"/>
      <c r="AN30" s="177"/>
      <c r="AO30" s="177"/>
      <c r="AR30" s="32"/>
    </row>
    <row r="31" spans="1:71" s="3" customFormat="1" ht="14.45" hidden="1" customHeight="1">
      <c r="B31" s="32"/>
      <c r="F31" s="24" t="s">
        <v>42</v>
      </c>
      <c r="L31" s="178">
        <v>0.2</v>
      </c>
      <c r="M31" s="177"/>
      <c r="N31" s="177"/>
      <c r="O31" s="177"/>
      <c r="P31" s="177"/>
      <c r="W31" s="176">
        <f>ROUND(BB94, 2)</f>
        <v>0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32"/>
    </row>
    <row r="32" spans="1:71" s="3" customFormat="1" ht="14.45" hidden="1" customHeight="1">
      <c r="B32" s="32"/>
      <c r="F32" s="24" t="s">
        <v>43</v>
      </c>
      <c r="L32" s="178">
        <v>0.2</v>
      </c>
      <c r="M32" s="177"/>
      <c r="N32" s="177"/>
      <c r="O32" s="177"/>
      <c r="P32" s="177"/>
      <c r="W32" s="176">
        <f>ROUND(BC94, 2)</f>
        <v>0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32"/>
    </row>
    <row r="33" spans="1:57" s="3" customFormat="1" ht="14.45" hidden="1" customHeight="1">
      <c r="B33" s="32"/>
      <c r="F33" s="24" t="s">
        <v>44</v>
      </c>
      <c r="L33" s="178">
        <v>0</v>
      </c>
      <c r="M33" s="177"/>
      <c r="N33" s="177"/>
      <c r="O33" s="177"/>
      <c r="P33" s="177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K33" s="176">
        <v>0</v>
      </c>
      <c r="AL33" s="177"/>
      <c r="AM33" s="177"/>
      <c r="AN33" s="177"/>
      <c r="AO33" s="177"/>
      <c r="AR33" s="32"/>
    </row>
    <row r="34" spans="1:57" s="2" customFormat="1" ht="6.95" customHeight="1">
      <c r="A34" s="27"/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8"/>
      <c r="BE34" s="27"/>
    </row>
    <row r="35" spans="1:57" s="2" customFormat="1" ht="25.9" customHeight="1">
      <c r="A35" s="27"/>
      <c r="B35" s="28"/>
      <c r="C35" s="33"/>
      <c r="D35" s="34" t="s">
        <v>45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46</v>
      </c>
      <c r="U35" s="35"/>
      <c r="V35" s="35"/>
      <c r="W35" s="35"/>
      <c r="X35" s="172" t="s">
        <v>47</v>
      </c>
      <c r="Y35" s="173"/>
      <c r="Z35" s="173"/>
      <c r="AA35" s="173"/>
      <c r="AB35" s="173"/>
      <c r="AC35" s="35"/>
      <c r="AD35" s="35"/>
      <c r="AE35" s="35"/>
      <c r="AF35" s="35"/>
      <c r="AG35" s="35"/>
      <c r="AH35" s="35"/>
      <c r="AI35" s="35"/>
      <c r="AJ35" s="35"/>
      <c r="AK35" s="174">
        <f>SUM(AK26:AK33)</f>
        <v>0</v>
      </c>
      <c r="AL35" s="173"/>
      <c r="AM35" s="173"/>
      <c r="AN35" s="173"/>
      <c r="AO35" s="175"/>
      <c r="AP35" s="33"/>
      <c r="AQ35" s="33"/>
      <c r="AR35" s="28"/>
      <c r="BE35" s="27"/>
    </row>
    <row r="36" spans="1:57" s="2" customFormat="1" ht="6.95" customHeight="1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8"/>
      <c r="BE36" s="27"/>
    </row>
    <row r="37" spans="1:57" s="2" customFormat="1" ht="14.45" customHeight="1">
      <c r="A37" s="27"/>
      <c r="B37" s="2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8"/>
      <c r="BE37" s="27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37"/>
      <c r="D49" s="38" t="s">
        <v>48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49</v>
      </c>
      <c r="AI49" s="39"/>
      <c r="AJ49" s="39"/>
      <c r="AK49" s="39"/>
      <c r="AL49" s="39"/>
      <c r="AM49" s="39"/>
      <c r="AN49" s="39"/>
      <c r="AO49" s="39"/>
      <c r="AR49" s="37"/>
    </row>
    <row r="50" spans="1:57">
      <c r="B50" s="18"/>
      <c r="AR50" s="18"/>
    </row>
    <row r="51" spans="1:57">
      <c r="B51" s="18"/>
      <c r="AR51" s="18"/>
    </row>
    <row r="52" spans="1:57">
      <c r="B52" s="18"/>
      <c r="AR52" s="18"/>
    </row>
    <row r="53" spans="1:57">
      <c r="B53" s="18"/>
      <c r="AR53" s="18"/>
    </row>
    <row r="54" spans="1:57">
      <c r="B54" s="18"/>
      <c r="AR54" s="18"/>
    </row>
    <row r="55" spans="1:57">
      <c r="B55" s="18"/>
      <c r="AR55" s="18"/>
    </row>
    <row r="56" spans="1:57">
      <c r="B56" s="18"/>
      <c r="AR56" s="18"/>
    </row>
    <row r="57" spans="1:57">
      <c r="B57" s="18"/>
      <c r="AR57" s="18"/>
    </row>
    <row r="58" spans="1:57">
      <c r="B58" s="18"/>
      <c r="AR58" s="18"/>
    </row>
    <row r="59" spans="1:57">
      <c r="B59" s="18"/>
      <c r="AR59" s="18"/>
    </row>
    <row r="60" spans="1:57" s="2" customFormat="1" ht="12.75">
      <c r="A60" s="27"/>
      <c r="B60" s="28"/>
      <c r="C60" s="27"/>
      <c r="D60" s="40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50</v>
      </c>
      <c r="AI60" s="30"/>
      <c r="AJ60" s="30"/>
      <c r="AK60" s="30"/>
      <c r="AL60" s="30"/>
      <c r="AM60" s="40" t="s">
        <v>51</v>
      </c>
      <c r="AN60" s="30"/>
      <c r="AO60" s="30"/>
      <c r="AP60" s="27"/>
      <c r="AQ60" s="27"/>
      <c r="AR60" s="28"/>
      <c r="BE60" s="27"/>
    </row>
    <row r="61" spans="1:57">
      <c r="B61" s="18"/>
      <c r="AR61" s="18"/>
    </row>
    <row r="62" spans="1:57">
      <c r="B62" s="18"/>
      <c r="AR62" s="18"/>
    </row>
    <row r="63" spans="1:57">
      <c r="B63" s="18"/>
      <c r="AR63" s="18"/>
    </row>
    <row r="64" spans="1:57" s="2" customFormat="1" ht="12.75">
      <c r="A64" s="27"/>
      <c r="B64" s="28"/>
      <c r="C64" s="27"/>
      <c r="D64" s="38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53</v>
      </c>
      <c r="AI64" s="41"/>
      <c r="AJ64" s="41"/>
      <c r="AK64" s="41"/>
      <c r="AL64" s="41"/>
      <c r="AM64" s="41"/>
      <c r="AN64" s="41"/>
      <c r="AO64" s="41"/>
      <c r="AP64" s="27"/>
      <c r="AQ64" s="27"/>
      <c r="AR64" s="28"/>
      <c r="BE64" s="27"/>
    </row>
    <row r="65" spans="1:57">
      <c r="B65" s="18"/>
      <c r="AR65" s="18"/>
    </row>
    <row r="66" spans="1:57">
      <c r="B66" s="18"/>
      <c r="AR66" s="18"/>
    </row>
    <row r="67" spans="1:57">
      <c r="B67" s="18"/>
      <c r="AR67" s="18"/>
    </row>
    <row r="68" spans="1:57">
      <c r="B68" s="18"/>
      <c r="AR68" s="18"/>
    </row>
    <row r="69" spans="1:57">
      <c r="B69" s="18"/>
      <c r="AR69" s="18"/>
    </row>
    <row r="70" spans="1:57">
      <c r="B70" s="18"/>
      <c r="AR70" s="18"/>
    </row>
    <row r="71" spans="1:57">
      <c r="B71" s="18"/>
      <c r="AR71" s="18"/>
    </row>
    <row r="72" spans="1:57">
      <c r="B72" s="18"/>
      <c r="AR72" s="18"/>
    </row>
    <row r="73" spans="1:57">
      <c r="B73" s="18"/>
      <c r="AR73" s="18"/>
    </row>
    <row r="74" spans="1:57">
      <c r="B74" s="18"/>
      <c r="AR74" s="18"/>
    </row>
    <row r="75" spans="1:57" s="2" customFormat="1" ht="12.75">
      <c r="A75" s="27"/>
      <c r="B75" s="28"/>
      <c r="C75" s="27"/>
      <c r="D75" s="40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50</v>
      </c>
      <c r="AI75" s="30"/>
      <c r="AJ75" s="30"/>
      <c r="AK75" s="30"/>
      <c r="AL75" s="30"/>
      <c r="AM75" s="40" t="s">
        <v>51</v>
      </c>
      <c r="AN75" s="30"/>
      <c r="AO75" s="30"/>
      <c r="AP75" s="27"/>
      <c r="AQ75" s="27"/>
      <c r="AR75" s="28"/>
      <c r="BE75" s="27"/>
    </row>
    <row r="76" spans="1:57" s="2" customFormat="1">
      <c r="A76" s="27"/>
      <c r="B76" s="28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8"/>
      <c r="BE76" s="27"/>
    </row>
    <row r="77" spans="1:57" s="2" customFormat="1" ht="6.95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8"/>
      <c r="BE77" s="27"/>
    </row>
    <row r="81" spans="1:91" s="2" customFormat="1" ht="6.95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8"/>
      <c r="BE81" s="27"/>
    </row>
    <row r="82" spans="1:91" s="2" customFormat="1" ht="24.95" customHeight="1">
      <c r="A82" s="27"/>
      <c r="B82" s="28"/>
      <c r="C82" s="19" t="s">
        <v>54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8"/>
      <c r="BE82" s="27"/>
    </row>
    <row r="83" spans="1:91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8"/>
      <c r="BE83" s="27"/>
    </row>
    <row r="84" spans="1:91" s="4" customFormat="1" ht="12" customHeight="1">
      <c r="B84" s="46"/>
      <c r="C84" s="24" t="s">
        <v>11</v>
      </c>
      <c r="L84" s="4" t="str">
        <f>K5</f>
        <v>2019/032</v>
      </c>
      <c r="AR84" s="46"/>
    </row>
    <row r="85" spans="1:91" s="5" customFormat="1" ht="36.950000000000003" customHeight="1">
      <c r="B85" s="47"/>
      <c r="C85" s="48" t="s">
        <v>13</v>
      </c>
      <c r="L85" s="197" t="str">
        <f>K6</f>
        <v>Multifunkčné Ihrisko Kežmarská 30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R85" s="47"/>
    </row>
    <row r="86" spans="1:91" s="2" customFormat="1" ht="6.95" customHeight="1">
      <c r="A86" s="27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8"/>
      <c r="BE86" s="27"/>
    </row>
    <row r="87" spans="1:91" s="2" customFormat="1" ht="12" customHeight="1">
      <c r="A87" s="27"/>
      <c r="B87" s="28"/>
      <c r="C87" s="24" t="s">
        <v>17</v>
      </c>
      <c r="D87" s="27"/>
      <c r="E87" s="27"/>
      <c r="F87" s="27"/>
      <c r="G87" s="27"/>
      <c r="H87" s="27"/>
      <c r="I87" s="27"/>
      <c r="J87" s="27"/>
      <c r="K87" s="27"/>
      <c r="L87" s="49" t="str">
        <f>IF(K8="","",K8)</f>
        <v xml:space="preserve"> 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4" t="s">
        <v>19</v>
      </c>
      <c r="AJ87" s="27"/>
      <c r="AK87" s="27"/>
      <c r="AL87" s="27"/>
      <c r="AM87" s="199" t="str">
        <f>IF(AN8= "","",AN8)</f>
        <v>23.9.2019</v>
      </c>
      <c r="AN87" s="199"/>
      <c r="AO87" s="27"/>
      <c r="AP87" s="27"/>
      <c r="AQ87" s="27"/>
      <c r="AR87" s="28"/>
      <c r="BE87" s="27"/>
    </row>
    <row r="88" spans="1:91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8"/>
      <c r="BE88" s="27"/>
    </row>
    <row r="89" spans="1:91" s="2" customFormat="1" ht="27.95" customHeight="1">
      <c r="A89" s="27"/>
      <c r="B89" s="28"/>
      <c r="C89" s="24" t="s">
        <v>21</v>
      </c>
      <c r="D89" s="27"/>
      <c r="E89" s="27"/>
      <c r="F89" s="27"/>
      <c r="G89" s="27"/>
      <c r="H89" s="27"/>
      <c r="I89" s="27"/>
      <c r="J89" s="27"/>
      <c r="K89" s="27"/>
      <c r="L89" s="4" t="str">
        <f>IF(E11= "","",E11)</f>
        <v xml:space="preserve"> </v>
      </c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4" t="s">
        <v>25</v>
      </c>
      <c r="AJ89" s="27"/>
      <c r="AK89" s="27"/>
      <c r="AL89" s="27"/>
      <c r="AM89" s="200" t="str">
        <f>IF(E17="","",E17)</f>
        <v>Ing. Marta Tomková - T.D.LINE</v>
      </c>
      <c r="AN89" s="201"/>
      <c r="AO89" s="201"/>
      <c r="AP89" s="201"/>
      <c r="AQ89" s="27"/>
      <c r="AR89" s="28"/>
      <c r="AS89" s="202" t="s">
        <v>55</v>
      </c>
      <c r="AT89" s="203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7"/>
    </row>
    <row r="90" spans="1:91" s="2" customFormat="1" ht="27.95" customHeight="1">
      <c r="A90" s="27"/>
      <c r="B90" s="28"/>
      <c r="C90" s="24" t="s">
        <v>24</v>
      </c>
      <c r="D90" s="27"/>
      <c r="E90" s="27"/>
      <c r="F90" s="27"/>
      <c r="G90" s="27"/>
      <c r="H90" s="27"/>
      <c r="I90" s="27"/>
      <c r="J90" s="27"/>
      <c r="K90" s="27"/>
      <c r="L90" s="4" t="str">
        <f>IF(E14="","",E14)</f>
        <v xml:space="preserve"> 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4" t="s">
        <v>30</v>
      </c>
      <c r="AJ90" s="27"/>
      <c r="AK90" s="27"/>
      <c r="AL90" s="27"/>
      <c r="AM90" s="200" t="str">
        <f>IF(E20="","",E20)</f>
        <v>Ing. Branislav VÁRKOLY, EaCP s.r.o.</v>
      </c>
      <c r="AN90" s="201"/>
      <c r="AO90" s="201"/>
      <c r="AP90" s="201"/>
      <c r="AQ90" s="27"/>
      <c r="AR90" s="28"/>
      <c r="AS90" s="204"/>
      <c r="AT90" s="205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7"/>
    </row>
    <row r="91" spans="1:91" s="2" customFormat="1" ht="10.9" customHeight="1">
      <c r="A91" s="27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8"/>
      <c r="AS91" s="204"/>
      <c r="AT91" s="205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7"/>
    </row>
    <row r="92" spans="1:91" s="2" customFormat="1" ht="29.25" customHeight="1">
      <c r="A92" s="27"/>
      <c r="B92" s="28"/>
      <c r="C92" s="187" t="s">
        <v>56</v>
      </c>
      <c r="D92" s="188"/>
      <c r="E92" s="188"/>
      <c r="F92" s="188"/>
      <c r="G92" s="188"/>
      <c r="H92" s="55"/>
      <c r="I92" s="189" t="s">
        <v>57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90" t="s">
        <v>58</v>
      </c>
      <c r="AH92" s="188"/>
      <c r="AI92" s="188"/>
      <c r="AJ92" s="188"/>
      <c r="AK92" s="188"/>
      <c r="AL92" s="188"/>
      <c r="AM92" s="188"/>
      <c r="AN92" s="189" t="s">
        <v>59</v>
      </c>
      <c r="AO92" s="188"/>
      <c r="AP92" s="191"/>
      <c r="AQ92" s="56" t="s">
        <v>60</v>
      </c>
      <c r="AR92" s="28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  <c r="BE92" s="27"/>
    </row>
    <row r="93" spans="1:91" s="2" customFormat="1" ht="10.9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8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7"/>
    </row>
    <row r="94" spans="1:91" s="6" customFormat="1" ht="32.450000000000003" customHeight="1">
      <c r="B94" s="63"/>
      <c r="C94" s="64" t="s">
        <v>73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95">
        <f>ROUND(AG95,2)</f>
        <v>0</v>
      </c>
      <c r="AH94" s="195"/>
      <c r="AI94" s="195"/>
      <c r="AJ94" s="195"/>
      <c r="AK94" s="195"/>
      <c r="AL94" s="195"/>
      <c r="AM94" s="195"/>
      <c r="AN94" s="196">
        <f>SUM(AG94,AT94)</f>
        <v>0</v>
      </c>
      <c r="AO94" s="196"/>
      <c r="AP94" s="196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619.08212000000003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74</v>
      </c>
      <c r="BT94" s="72" t="s">
        <v>75</v>
      </c>
      <c r="BU94" s="73" t="s">
        <v>76</v>
      </c>
      <c r="BV94" s="72" t="s">
        <v>77</v>
      </c>
      <c r="BW94" s="72" t="s">
        <v>4</v>
      </c>
      <c r="BX94" s="72" t="s">
        <v>78</v>
      </c>
      <c r="CL94" s="72" t="s">
        <v>1</v>
      </c>
    </row>
    <row r="95" spans="1:91" s="7" customFormat="1" ht="27" customHeight="1">
      <c r="A95" s="74" t="s">
        <v>79</v>
      </c>
      <c r="B95" s="75"/>
      <c r="C95" s="76"/>
      <c r="D95" s="194" t="s">
        <v>80</v>
      </c>
      <c r="E95" s="194"/>
      <c r="F95" s="194"/>
      <c r="G95" s="194"/>
      <c r="H95" s="194"/>
      <c r="I95" s="77"/>
      <c r="J95" s="194" t="s">
        <v>81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'2019-032-001 - Multifunkč...'!J30</f>
        <v>0</v>
      </c>
      <c r="AH95" s="193"/>
      <c r="AI95" s="193"/>
      <c r="AJ95" s="193"/>
      <c r="AK95" s="193"/>
      <c r="AL95" s="193"/>
      <c r="AM95" s="193"/>
      <c r="AN95" s="192">
        <f>SUM(AG95,AT95)</f>
        <v>0</v>
      </c>
      <c r="AO95" s="193"/>
      <c r="AP95" s="193"/>
      <c r="AQ95" s="78" t="s">
        <v>82</v>
      </c>
      <c r="AR95" s="75"/>
      <c r="AS95" s="79">
        <v>0</v>
      </c>
      <c r="AT95" s="80">
        <f>ROUND(SUM(AV95:AW95),2)</f>
        <v>0</v>
      </c>
      <c r="AU95" s="81">
        <f>'2019-032-001 - Multifunkč...'!P123</f>
        <v>619.08212199999991</v>
      </c>
      <c r="AV95" s="80">
        <f>'2019-032-001 - Multifunkč...'!J33</f>
        <v>0</v>
      </c>
      <c r="AW95" s="80">
        <f>'2019-032-001 - Multifunkč...'!J34</f>
        <v>0</v>
      </c>
      <c r="AX95" s="80">
        <f>'2019-032-001 - Multifunkč...'!J35</f>
        <v>0</v>
      </c>
      <c r="AY95" s="80">
        <f>'2019-032-001 - Multifunkč...'!J36</f>
        <v>0</v>
      </c>
      <c r="AZ95" s="80">
        <f>'2019-032-001 - Multifunkč...'!F33</f>
        <v>0</v>
      </c>
      <c r="BA95" s="80">
        <f>'2019-032-001 - Multifunkč...'!F34</f>
        <v>0</v>
      </c>
      <c r="BB95" s="80">
        <f>'2019-032-001 - Multifunkč...'!F35</f>
        <v>0</v>
      </c>
      <c r="BC95" s="80">
        <f>'2019-032-001 - Multifunkč...'!F36</f>
        <v>0</v>
      </c>
      <c r="BD95" s="82">
        <f>'2019-032-001 - Multifunkč...'!F37</f>
        <v>0</v>
      </c>
      <c r="BT95" s="83" t="s">
        <v>83</v>
      </c>
      <c r="BV95" s="83" t="s">
        <v>77</v>
      </c>
      <c r="BW95" s="83" t="s">
        <v>84</v>
      </c>
      <c r="BX95" s="83" t="s">
        <v>4</v>
      </c>
      <c r="CL95" s="83" t="s">
        <v>1</v>
      </c>
      <c r="CM95" s="83" t="s">
        <v>75</v>
      </c>
    </row>
    <row r="96" spans="1:91" s="2" customFormat="1" ht="30" customHeight="1">
      <c r="A96" s="27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8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s="2" customFormat="1" ht="6.95" customHeight="1">
      <c r="A97" s="27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8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2019-032-001 - Multifunkč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84"/>
  <sheetViews>
    <sheetView showGridLines="0" tabSelected="1" workbookViewId="0">
      <selection activeCell="F17" sqref="F1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4"/>
    </row>
    <row r="2" spans="1:46" s="1" customFormat="1" ht="36.950000000000003" customHeight="1">
      <c r="L2" s="183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5" t="s">
        <v>84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pans="1:46" s="1" customFormat="1" ht="24.95" customHeight="1">
      <c r="B4" s="18"/>
      <c r="D4" s="19" t="s">
        <v>287</v>
      </c>
      <c r="L4" s="18"/>
      <c r="M4" s="85" t="s">
        <v>9</v>
      </c>
      <c r="AT4" s="15" t="s">
        <v>3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4" t="s">
        <v>13</v>
      </c>
      <c r="L6" s="18"/>
    </row>
    <row r="7" spans="1:46" s="1" customFormat="1" ht="16.5" customHeight="1">
      <c r="B7" s="18"/>
      <c r="E7" s="207" t="str">
        <f>'Rekapitulácia stavby'!K6</f>
        <v>Multifunkčné Ihrisko Kežmarská 30</v>
      </c>
      <c r="F7" s="208"/>
      <c r="G7" s="208"/>
      <c r="H7" s="208"/>
      <c r="L7" s="18"/>
    </row>
    <row r="8" spans="1:46" s="2" customFormat="1" ht="12" customHeight="1">
      <c r="A8" s="27"/>
      <c r="B8" s="28"/>
      <c r="C8" s="27"/>
      <c r="D8" s="24" t="s">
        <v>85</v>
      </c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197" t="s">
        <v>86</v>
      </c>
      <c r="F9" s="206"/>
      <c r="G9" s="206"/>
      <c r="H9" s="206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4" t="s">
        <v>15</v>
      </c>
      <c r="E11" s="27"/>
      <c r="F11" s="22" t="s">
        <v>1</v>
      </c>
      <c r="G11" s="27"/>
      <c r="H11" s="27"/>
      <c r="I11" s="24" t="s">
        <v>16</v>
      </c>
      <c r="J11" s="22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17</v>
      </c>
      <c r="E12" s="27"/>
      <c r="F12" s="22" t="s">
        <v>18</v>
      </c>
      <c r="G12" s="27"/>
      <c r="H12" s="27"/>
      <c r="I12" s="24" t="s">
        <v>19</v>
      </c>
      <c r="J12" s="50" t="str">
        <f>'Rekapitulácia stavby'!AN8</f>
        <v>23.9.2019</v>
      </c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21</v>
      </c>
      <c r="E14" s="27"/>
      <c r="F14" s="27"/>
      <c r="G14" s="27"/>
      <c r="H14" s="27"/>
      <c r="I14" s="24" t="s">
        <v>22</v>
      </c>
      <c r="J14" s="22" t="str">
        <f>IF('Rekapitulácia stavby'!AN10="","",'Rekapitulácia stavby'!AN10)</f>
        <v/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2" t="str">
        <f>IF('Rekapitulácia stavby'!E11="","",'Rekapitulácia stavby'!E11)</f>
        <v xml:space="preserve"> </v>
      </c>
      <c r="F15" s="27"/>
      <c r="G15" s="27"/>
      <c r="H15" s="27"/>
      <c r="I15" s="24" t="s">
        <v>23</v>
      </c>
      <c r="J15" s="22" t="str">
        <f>IF('Rekapitulácia stavby'!AN11="","",'Rekapitulácia stavby'!AN11)</f>
        <v/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6.95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4" t="s">
        <v>24</v>
      </c>
      <c r="E17" s="27"/>
      <c r="F17" s="27"/>
      <c r="G17" s="27"/>
      <c r="H17" s="27"/>
      <c r="I17" s="24" t="s">
        <v>22</v>
      </c>
      <c r="J17" s="22" t="str">
        <f>'Rekapitulácia stavby'!AN13</f>
        <v/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80" t="str">
        <f>'Rekapitulácia stavby'!E14</f>
        <v xml:space="preserve"> </v>
      </c>
      <c r="F18" s="180"/>
      <c r="G18" s="180"/>
      <c r="H18" s="180"/>
      <c r="I18" s="24" t="s">
        <v>23</v>
      </c>
      <c r="J18" s="22" t="str">
        <f>'Rekapitulácia stavby'!AN14</f>
        <v/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6.95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4" t="s">
        <v>25</v>
      </c>
      <c r="E20" s="27"/>
      <c r="F20" s="27"/>
      <c r="G20" s="27"/>
      <c r="H20" s="27"/>
      <c r="I20" s="24" t="s">
        <v>22</v>
      </c>
      <c r="J20" s="22" t="str">
        <f>IF('Rekapitulácia stavby'!AN16="","",'Rekapitulácia stavby'!AN16)</f>
        <v>32481837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2" t="str">
        <f>IF('Rekapitulácia stavby'!E17="","",'Rekapitulácia stavby'!E17)</f>
        <v>Ing. Marta Tomková - T.D.LINE</v>
      </c>
      <c r="F21" s="27"/>
      <c r="G21" s="27"/>
      <c r="H21" s="27"/>
      <c r="I21" s="24" t="s">
        <v>23</v>
      </c>
      <c r="J21" s="22" t="str">
        <f>IF('Rekapitulácia stavby'!AN17="","",'Rekapitulácia stavby'!AN17)</f>
        <v>1020641292</v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6.95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4" t="s">
        <v>30</v>
      </c>
      <c r="E23" s="27"/>
      <c r="F23" s="27"/>
      <c r="G23" s="27"/>
      <c r="H23" s="27"/>
      <c r="I23" s="24" t="s">
        <v>22</v>
      </c>
      <c r="J23" s="22" t="str">
        <f>IF('Rekapitulácia stavby'!AN19="","",'Rekapitulácia stavby'!AN19)</f>
        <v>47 894 431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2" t="str">
        <f>IF('Rekapitulácia stavby'!E20="","",'Rekapitulácia stavby'!E20)</f>
        <v>Ing. Branislav VÁRKOLY, EaCP s.r.o.</v>
      </c>
      <c r="F24" s="27"/>
      <c r="G24" s="27"/>
      <c r="H24" s="27"/>
      <c r="I24" s="24" t="s">
        <v>23</v>
      </c>
      <c r="J24" s="22" t="str">
        <f>IF('Rekapitulácia stavby'!AN20="","",'Rekapitulácia stavby'!AN20)</f>
        <v>2024134937</v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6.95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4" t="s">
        <v>34</v>
      </c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86"/>
      <c r="B27" s="87"/>
      <c r="C27" s="86"/>
      <c r="D27" s="86"/>
      <c r="E27" s="184" t="s">
        <v>1</v>
      </c>
      <c r="F27" s="184"/>
      <c r="G27" s="184"/>
      <c r="H27" s="184"/>
      <c r="I27" s="86"/>
      <c r="J27" s="86"/>
      <c r="K27" s="86"/>
      <c r="L27" s="88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31" s="2" customFormat="1" ht="6.95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5" customHeight="1">
      <c r="A29" s="27"/>
      <c r="B29" s="28"/>
      <c r="C29" s="27"/>
      <c r="D29" s="61"/>
      <c r="E29" s="61"/>
      <c r="F29" s="61"/>
      <c r="G29" s="61"/>
      <c r="H29" s="61"/>
      <c r="I29" s="61"/>
      <c r="J29" s="61"/>
      <c r="K29" s="61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89" t="s">
        <v>35</v>
      </c>
      <c r="E30" s="27"/>
      <c r="F30" s="27"/>
      <c r="G30" s="27"/>
      <c r="H30" s="27"/>
      <c r="I30" s="27"/>
      <c r="J30" s="66">
        <f>ROUND(J123, 2)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5" customHeight="1">
      <c r="A31" s="27"/>
      <c r="B31" s="28"/>
      <c r="C31" s="27"/>
      <c r="D31" s="61"/>
      <c r="E31" s="61"/>
      <c r="F31" s="61"/>
      <c r="G31" s="61"/>
      <c r="H31" s="61"/>
      <c r="I31" s="61"/>
      <c r="J31" s="61"/>
      <c r="K31" s="61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5" customHeight="1">
      <c r="A32" s="27"/>
      <c r="B32" s="28"/>
      <c r="C32" s="27"/>
      <c r="D32" s="27"/>
      <c r="E32" s="27"/>
      <c r="F32" s="31" t="s">
        <v>37</v>
      </c>
      <c r="G32" s="27"/>
      <c r="H32" s="27"/>
      <c r="I32" s="31" t="s">
        <v>36</v>
      </c>
      <c r="J32" s="31" t="s">
        <v>38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5" customHeight="1">
      <c r="A33" s="27"/>
      <c r="B33" s="28"/>
      <c r="C33" s="27"/>
      <c r="D33" s="90" t="s">
        <v>39</v>
      </c>
      <c r="E33" s="24" t="s">
        <v>40</v>
      </c>
      <c r="F33" s="91">
        <f>ROUND((SUM(BE123:BE183)),  2)</f>
        <v>0</v>
      </c>
      <c r="G33" s="27"/>
      <c r="H33" s="27"/>
      <c r="I33" s="92">
        <v>0.2</v>
      </c>
      <c r="J33" s="91">
        <f>ROUND(((SUM(BE123:BE183))*I33),  2)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5" customHeight="1">
      <c r="A34" s="27"/>
      <c r="B34" s="28"/>
      <c r="C34" s="27"/>
      <c r="D34" s="27"/>
      <c r="E34" s="24" t="s">
        <v>41</v>
      </c>
      <c r="F34" s="91">
        <f>ROUND((SUM(BF123:BF183)),  2)</f>
        <v>0</v>
      </c>
      <c r="G34" s="27"/>
      <c r="H34" s="27"/>
      <c r="I34" s="92">
        <v>0.2</v>
      </c>
      <c r="J34" s="91">
        <f>ROUND(((SUM(BF123:BF183))*I34),  2)</f>
        <v>0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5" hidden="1" customHeight="1">
      <c r="A35" s="27"/>
      <c r="B35" s="28"/>
      <c r="C35" s="27"/>
      <c r="D35" s="27"/>
      <c r="E35" s="24" t="s">
        <v>42</v>
      </c>
      <c r="F35" s="91">
        <f>ROUND((SUM(BG123:BG183)),  2)</f>
        <v>0</v>
      </c>
      <c r="G35" s="27"/>
      <c r="H35" s="27"/>
      <c r="I35" s="92">
        <v>0.2</v>
      </c>
      <c r="J35" s="91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5" hidden="1" customHeight="1">
      <c r="A36" s="27"/>
      <c r="B36" s="28"/>
      <c r="C36" s="27"/>
      <c r="D36" s="27"/>
      <c r="E36" s="24" t="s">
        <v>43</v>
      </c>
      <c r="F36" s="91">
        <f>ROUND((SUM(BH123:BH183)),  2)</f>
        <v>0</v>
      </c>
      <c r="G36" s="27"/>
      <c r="H36" s="27"/>
      <c r="I36" s="92">
        <v>0.2</v>
      </c>
      <c r="J36" s="91">
        <f>0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5" hidden="1" customHeight="1">
      <c r="A37" s="27"/>
      <c r="B37" s="28"/>
      <c r="C37" s="27"/>
      <c r="D37" s="27"/>
      <c r="E37" s="24" t="s">
        <v>44</v>
      </c>
      <c r="F37" s="91">
        <f>ROUND((SUM(BI123:BI183)),  2)</f>
        <v>0</v>
      </c>
      <c r="G37" s="27"/>
      <c r="H37" s="27"/>
      <c r="I37" s="92">
        <v>0</v>
      </c>
      <c r="J37" s="91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6.95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94" t="s">
        <v>45</v>
      </c>
      <c r="E39" s="55"/>
      <c r="F39" s="55"/>
      <c r="G39" s="95" t="s">
        <v>46</v>
      </c>
      <c r="H39" s="96" t="s">
        <v>47</v>
      </c>
      <c r="I39" s="55"/>
      <c r="J39" s="97">
        <f>SUM(J30:J37)</f>
        <v>0</v>
      </c>
      <c r="K39" s="98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37"/>
      <c r="D50" s="38" t="s">
        <v>48</v>
      </c>
      <c r="E50" s="39"/>
      <c r="F50" s="39"/>
      <c r="G50" s="38" t="s">
        <v>49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27"/>
      <c r="B61" s="28"/>
      <c r="C61" s="27"/>
      <c r="D61" s="40" t="s">
        <v>50</v>
      </c>
      <c r="E61" s="30"/>
      <c r="F61" s="99" t="s">
        <v>51</v>
      </c>
      <c r="G61" s="40" t="s">
        <v>50</v>
      </c>
      <c r="H61" s="30"/>
      <c r="I61" s="30"/>
      <c r="J61" s="100" t="s">
        <v>51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27"/>
      <c r="B65" s="28"/>
      <c r="C65" s="27"/>
      <c r="D65" s="38" t="s">
        <v>52</v>
      </c>
      <c r="E65" s="41"/>
      <c r="F65" s="41"/>
      <c r="G65" s="38" t="s">
        <v>53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27"/>
      <c r="B76" s="28"/>
      <c r="C76" s="27"/>
      <c r="D76" s="40" t="s">
        <v>50</v>
      </c>
      <c r="E76" s="30"/>
      <c r="F76" s="99" t="s">
        <v>51</v>
      </c>
      <c r="G76" s="40" t="s">
        <v>50</v>
      </c>
      <c r="H76" s="30"/>
      <c r="I76" s="30"/>
      <c r="J76" s="100" t="s">
        <v>51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5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5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5" customHeight="1">
      <c r="A82" s="27"/>
      <c r="B82" s="28"/>
      <c r="C82" s="19" t="s">
        <v>288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4" t="s">
        <v>13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207" t="str">
        <f>E7</f>
        <v>Multifunkčné Ihrisko Kežmarská 30</v>
      </c>
      <c r="F85" s="208"/>
      <c r="G85" s="208"/>
      <c r="H85" s="208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4" t="s">
        <v>85</v>
      </c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197" t="str">
        <f>E9</f>
        <v>2019/032-001 - Multifunkčné ihrisko</v>
      </c>
      <c r="F87" s="206"/>
      <c r="G87" s="206"/>
      <c r="H87" s="206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4" t="s">
        <v>17</v>
      </c>
      <c r="D89" s="27"/>
      <c r="E89" s="27"/>
      <c r="F89" s="22" t="str">
        <f>F12</f>
        <v xml:space="preserve"> </v>
      </c>
      <c r="G89" s="27"/>
      <c r="H89" s="27"/>
      <c r="I89" s="24" t="s">
        <v>19</v>
      </c>
      <c r="J89" s="50" t="str">
        <f>IF(J12="","",J12)</f>
        <v>23.9.2019</v>
      </c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6.95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27.95" customHeight="1">
      <c r="A91" s="27"/>
      <c r="B91" s="28"/>
      <c r="C91" s="24" t="s">
        <v>21</v>
      </c>
      <c r="D91" s="27"/>
      <c r="E91" s="27"/>
      <c r="F91" s="22" t="str">
        <f>E15</f>
        <v xml:space="preserve"> </v>
      </c>
      <c r="G91" s="27"/>
      <c r="H91" s="27"/>
      <c r="I91" s="24" t="s">
        <v>25</v>
      </c>
      <c r="J91" s="25" t="str">
        <f>E21</f>
        <v>Ing. Marta Tomková - T.D.LINE</v>
      </c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43.15" customHeight="1">
      <c r="A92" s="27"/>
      <c r="B92" s="28"/>
      <c r="C92" s="24" t="s">
        <v>24</v>
      </c>
      <c r="D92" s="27"/>
      <c r="E92" s="27"/>
      <c r="F92" s="22" t="str">
        <f>IF(E18="","",E18)</f>
        <v xml:space="preserve"> </v>
      </c>
      <c r="G92" s="27"/>
      <c r="H92" s="27"/>
      <c r="I92" s="24" t="s">
        <v>30</v>
      </c>
      <c r="J92" s="25" t="str">
        <f>E24</f>
        <v>Ing. Branislav VÁRKOLY, EaCP s.r.o.</v>
      </c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01" t="s">
        <v>87</v>
      </c>
      <c r="D94" s="93"/>
      <c r="E94" s="93"/>
      <c r="F94" s="93"/>
      <c r="G94" s="93"/>
      <c r="H94" s="93"/>
      <c r="I94" s="93"/>
      <c r="J94" s="102" t="s">
        <v>88</v>
      </c>
      <c r="K94" s="93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03" t="s">
        <v>89</v>
      </c>
      <c r="D96" s="27"/>
      <c r="E96" s="27"/>
      <c r="F96" s="27"/>
      <c r="G96" s="27"/>
      <c r="H96" s="27"/>
      <c r="I96" s="27"/>
      <c r="J96" s="66">
        <f>J123</f>
        <v>0</v>
      </c>
      <c r="K96" s="27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5" t="s">
        <v>90</v>
      </c>
    </row>
    <row r="97" spans="1:31" s="9" customFormat="1" ht="24.95" customHeight="1">
      <c r="B97" s="104"/>
      <c r="D97" s="105" t="s">
        <v>91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1:31" s="9" customFormat="1" ht="24.95" customHeight="1">
      <c r="B98" s="104"/>
      <c r="D98" s="105" t="s">
        <v>92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1:31" s="9" customFormat="1" ht="24.95" customHeight="1">
      <c r="B99" s="104"/>
      <c r="D99" s="105" t="s">
        <v>93</v>
      </c>
      <c r="E99" s="106"/>
      <c r="F99" s="106"/>
      <c r="G99" s="106"/>
      <c r="H99" s="106"/>
      <c r="I99" s="106"/>
      <c r="J99" s="107">
        <f>J142</f>
        <v>0</v>
      </c>
      <c r="L99" s="104"/>
    </row>
    <row r="100" spans="1:31" s="9" customFormat="1" ht="24.95" customHeight="1">
      <c r="B100" s="104"/>
      <c r="D100" s="105" t="s">
        <v>94</v>
      </c>
      <c r="E100" s="106"/>
      <c r="F100" s="106"/>
      <c r="G100" s="106"/>
      <c r="H100" s="106"/>
      <c r="I100" s="106"/>
      <c r="J100" s="107">
        <f>J152</f>
        <v>0</v>
      </c>
      <c r="L100" s="104"/>
    </row>
    <row r="101" spans="1:31" s="9" customFormat="1" ht="24.95" customHeight="1">
      <c r="B101" s="104"/>
      <c r="D101" s="105" t="s">
        <v>95</v>
      </c>
      <c r="E101" s="106"/>
      <c r="F101" s="106"/>
      <c r="G101" s="106"/>
      <c r="H101" s="106"/>
      <c r="I101" s="106"/>
      <c r="J101" s="107">
        <f>J169</f>
        <v>0</v>
      </c>
      <c r="L101" s="104"/>
    </row>
    <row r="102" spans="1:31" s="9" customFormat="1" ht="24.95" customHeight="1">
      <c r="B102" s="104"/>
      <c r="D102" s="105" t="s">
        <v>96</v>
      </c>
      <c r="E102" s="106"/>
      <c r="F102" s="106"/>
      <c r="G102" s="106"/>
      <c r="H102" s="106"/>
      <c r="I102" s="106"/>
      <c r="J102" s="107">
        <f>J176</f>
        <v>0</v>
      </c>
      <c r="L102" s="104"/>
    </row>
    <row r="103" spans="1:31" s="9" customFormat="1" ht="24.95" customHeight="1">
      <c r="B103" s="104"/>
      <c r="D103" s="105" t="s">
        <v>97</v>
      </c>
      <c r="E103" s="106"/>
      <c r="F103" s="106"/>
      <c r="G103" s="106"/>
      <c r="H103" s="106"/>
      <c r="I103" s="106"/>
      <c r="J103" s="107">
        <f>J179</f>
        <v>0</v>
      </c>
      <c r="L103" s="104"/>
    </row>
    <row r="104" spans="1:31" s="2" customFormat="1" ht="21.75" customHeight="1">
      <c r="A104" s="27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3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6.95" customHeight="1">
      <c r="A105" s="27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9" spans="1:31" s="2" customFormat="1" ht="6.95" customHeight="1">
      <c r="A109" s="27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24.95" customHeight="1">
      <c r="A110" s="27"/>
      <c r="B110" s="28"/>
      <c r="C110" s="19" t="s">
        <v>289</v>
      </c>
      <c r="D110" s="27"/>
      <c r="E110" s="27"/>
      <c r="F110" s="27"/>
      <c r="G110" s="27"/>
      <c r="H110" s="27"/>
      <c r="I110" s="27"/>
      <c r="J110" s="27"/>
      <c r="K110" s="27"/>
      <c r="L110" s="3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6.95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customHeight="1">
      <c r="A112" s="27"/>
      <c r="B112" s="28"/>
      <c r="C112" s="24" t="s">
        <v>13</v>
      </c>
      <c r="D112" s="27"/>
      <c r="E112" s="27"/>
      <c r="F112" s="27"/>
      <c r="G112" s="27"/>
      <c r="H112" s="27"/>
      <c r="I112" s="27"/>
      <c r="J112" s="27"/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16.5" customHeight="1">
      <c r="A113" s="27"/>
      <c r="B113" s="28"/>
      <c r="C113" s="27"/>
      <c r="D113" s="27"/>
      <c r="E113" s="207" t="str">
        <f>E7</f>
        <v>Multifunkčné Ihrisko Kežmarská 30</v>
      </c>
      <c r="F113" s="208"/>
      <c r="G113" s="208"/>
      <c r="H113" s="208"/>
      <c r="I113" s="27"/>
      <c r="J113" s="27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12" customHeight="1">
      <c r="A114" s="27"/>
      <c r="B114" s="28"/>
      <c r="C114" s="24" t="s">
        <v>85</v>
      </c>
      <c r="D114" s="27"/>
      <c r="E114" s="27"/>
      <c r="F114" s="27"/>
      <c r="G114" s="27"/>
      <c r="H114" s="27"/>
      <c r="I114" s="27"/>
      <c r="J114" s="27"/>
      <c r="K114" s="27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6.5" customHeight="1">
      <c r="A115" s="27"/>
      <c r="B115" s="28"/>
      <c r="C115" s="27"/>
      <c r="D115" s="27"/>
      <c r="E115" s="197" t="str">
        <f>E9</f>
        <v>2019/032-001 - Multifunkčné ihrisko</v>
      </c>
      <c r="F115" s="206"/>
      <c r="G115" s="206"/>
      <c r="H115" s="206"/>
      <c r="I115" s="27"/>
      <c r="J115" s="27"/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6.9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12" customHeight="1">
      <c r="A117" s="27"/>
      <c r="B117" s="28"/>
      <c r="C117" s="24" t="s">
        <v>17</v>
      </c>
      <c r="D117" s="27"/>
      <c r="E117" s="27"/>
      <c r="F117" s="22" t="str">
        <f>F12</f>
        <v xml:space="preserve"> </v>
      </c>
      <c r="G117" s="27"/>
      <c r="H117" s="27"/>
      <c r="I117" s="24" t="s">
        <v>19</v>
      </c>
      <c r="J117" s="50" t="str">
        <f>IF(J12="","",J12)</f>
        <v>23.9.2019</v>
      </c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2" customFormat="1" ht="6.95" customHeight="1">
      <c r="A118" s="27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3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65" s="2" customFormat="1" ht="27.95" customHeight="1">
      <c r="A119" s="27"/>
      <c r="B119" s="28"/>
      <c r="C119" s="24" t="s">
        <v>21</v>
      </c>
      <c r="D119" s="27"/>
      <c r="E119" s="27"/>
      <c r="F119" s="22" t="str">
        <f>E15</f>
        <v xml:space="preserve"> </v>
      </c>
      <c r="G119" s="27"/>
      <c r="H119" s="27"/>
      <c r="I119" s="24" t="s">
        <v>25</v>
      </c>
      <c r="J119" s="25" t="str">
        <f>E21</f>
        <v>Ing. Marta Tomková - T.D.LINE</v>
      </c>
      <c r="K119" s="27"/>
      <c r="L119" s="3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65" s="2" customFormat="1" ht="43.15" customHeight="1">
      <c r="A120" s="27"/>
      <c r="B120" s="28"/>
      <c r="C120" s="24" t="s">
        <v>24</v>
      </c>
      <c r="D120" s="27"/>
      <c r="E120" s="27"/>
      <c r="F120" s="22" t="str">
        <f>IF(E18="","",E18)</f>
        <v xml:space="preserve"> </v>
      </c>
      <c r="G120" s="27"/>
      <c r="H120" s="27"/>
      <c r="I120" s="24" t="s">
        <v>30</v>
      </c>
      <c r="J120" s="25" t="str">
        <f>E24</f>
        <v>Ing. Branislav VÁRKOLY, EaCP s.r.o.</v>
      </c>
      <c r="K120" s="27"/>
      <c r="L120" s="3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65" s="2" customFormat="1" ht="10.35" customHeight="1">
      <c r="A121" s="27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3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</row>
    <row r="122" spans="1:65" s="10" customFormat="1" ht="29.25" customHeight="1">
      <c r="A122" s="108"/>
      <c r="B122" s="109"/>
      <c r="C122" s="110" t="s">
        <v>98</v>
      </c>
      <c r="D122" s="111" t="s">
        <v>60</v>
      </c>
      <c r="E122" s="111" t="s">
        <v>56</v>
      </c>
      <c r="F122" s="111" t="s">
        <v>57</v>
      </c>
      <c r="G122" s="111" t="s">
        <v>99</v>
      </c>
      <c r="H122" s="111" t="s">
        <v>100</v>
      </c>
      <c r="I122" s="111" t="s">
        <v>101</v>
      </c>
      <c r="J122" s="112" t="s">
        <v>88</v>
      </c>
      <c r="K122" s="113" t="s">
        <v>102</v>
      </c>
      <c r="L122" s="114"/>
      <c r="M122" s="57" t="s">
        <v>1</v>
      </c>
      <c r="N122" s="58" t="s">
        <v>39</v>
      </c>
      <c r="O122" s="58" t="s">
        <v>103</v>
      </c>
      <c r="P122" s="58" t="s">
        <v>104</v>
      </c>
      <c r="Q122" s="58" t="s">
        <v>105</v>
      </c>
      <c r="R122" s="58" t="s">
        <v>106</v>
      </c>
      <c r="S122" s="58" t="s">
        <v>107</v>
      </c>
      <c r="T122" s="59" t="s">
        <v>108</v>
      </c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</row>
    <row r="123" spans="1:65" s="2" customFormat="1" ht="22.9" customHeight="1">
      <c r="A123" s="27"/>
      <c r="B123" s="28"/>
      <c r="C123" s="64" t="s">
        <v>89</v>
      </c>
      <c r="D123" s="27"/>
      <c r="E123" s="27"/>
      <c r="F123" s="27"/>
      <c r="G123" s="27"/>
      <c r="H123" s="27"/>
      <c r="I123" s="27"/>
      <c r="J123" s="115">
        <f>BK123</f>
        <v>0</v>
      </c>
      <c r="K123" s="27"/>
      <c r="L123" s="28"/>
      <c r="M123" s="60"/>
      <c r="N123" s="51"/>
      <c r="O123" s="61"/>
      <c r="P123" s="116">
        <f>P124+P125+P142+P152+P169+P176+P179</f>
        <v>619.08212199999991</v>
      </c>
      <c r="Q123" s="61"/>
      <c r="R123" s="116">
        <f>R124+R125+R142+R152+R169+R176+R179</f>
        <v>66.900399999999991</v>
      </c>
      <c r="S123" s="61"/>
      <c r="T123" s="117">
        <f>T124+T125+T142+T152+T169+T176+T179</f>
        <v>342.22557999999998</v>
      </c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T123" s="15" t="s">
        <v>74</v>
      </c>
      <c r="AU123" s="15" t="s">
        <v>90</v>
      </c>
      <c r="BK123" s="118">
        <f>BK124+BK125+BK142+BK152+BK169+BK176+BK179</f>
        <v>0</v>
      </c>
    </row>
    <row r="124" spans="1:65" s="11" customFormat="1" ht="25.9" customHeight="1">
      <c r="B124" s="119"/>
      <c r="D124" s="120" t="s">
        <v>74</v>
      </c>
      <c r="E124" s="121" t="s">
        <v>109</v>
      </c>
      <c r="F124" s="121" t="s">
        <v>110</v>
      </c>
      <c r="J124" s="122">
        <f>BK124</f>
        <v>0</v>
      </c>
      <c r="L124" s="119"/>
      <c r="M124" s="123"/>
      <c r="N124" s="124"/>
      <c r="O124" s="124"/>
      <c r="P124" s="125">
        <v>0</v>
      </c>
      <c r="Q124" s="124"/>
      <c r="R124" s="125">
        <v>0</v>
      </c>
      <c r="S124" s="124"/>
      <c r="T124" s="126">
        <v>0</v>
      </c>
      <c r="AR124" s="120" t="s">
        <v>83</v>
      </c>
      <c r="AT124" s="127" t="s">
        <v>74</v>
      </c>
      <c r="AU124" s="127" t="s">
        <v>75</v>
      </c>
      <c r="AY124" s="120" t="s">
        <v>111</v>
      </c>
      <c r="BK124" s="128">
        <v>0</v>
      </c>
    </row>
    <row r="125" spans="1:65" s="11" customFormat="1" ht="25.9" customHeight="1">
      <c r="B125" s="119"/>
      <c r="D125" s="120" t="s">
        <v>74</v>
      </c>
      <c r="E125" s="121" t="s">
        <v>83</v>
      </c>
      <c r="F125" s="121" t="s">
        <v>112</v>
      </c>
      <c r="J125" s="122">
        <f>BK125</f>
        <v>0</v>
      </c>
      <c r="L125" s="119"/>
      <c r="M125" s="123"/>
      <c r="N125" s="124"/>
      <c r="O125" s="124"/>
      <c r="P125" s="125">
        <f>SUM(P126:P141)</f>
        <v>563.86480199999994</v>
      </c>
      <c r="Q125" s="124"/>
      <c r="R125" s="125">
        <f>SUM(R126:R141)</f>
        <v>0.16470000000000001</v>
      </c>
      <c r="S125" s="124"/>
      <c r="T125" s="126">
        <f>SUM(T126:T141)</f>
        <v>342.22557999999998</v>
      </c>
      <c r="AR125" s="120" t="s">
        <v>83</v>
      </c>
      <c r="AT125" s="127" t="s">
        <v>74</v>
      </c>
      <c r="AU125" s="127" t="s">
        <v>75</v>
      </c>
      <c r="AY125" s="120" t="s">
        <v>111</v>
      </c>
      <c r="BK125" s="128">
        <f>SUM(BK126:BK141)</f>
        <v>0</v>
      </c>
    </row>
    <row r="126" spans="1:65" s="2" customFormat="1" ht="16.5" customHeight="1">
      <c r="A126" s="27"/>
      <c r="B126" s="129"/>
      <c r="C126" s="130" t="s">
        <v>83</v>
      </c>
      <c r="D126" s="130" t="s">
        <v>113</v>
      </c>
      <c r="E126" s="131" t="s">
        <v>114</v>
      </c>
      <c r="F126" s="132" t="s">
        <v>115</v>
      </c>
      <c r="G126" s="133" t="s">
        <v>116</v>
      </c>
      <c r="H126" s="134">
        <v>610</v>
      </c>
      <c r="I126" s="135"/>
      <c r="J126" s="135">
        <f>ROUND(I126*H126,2)</f>
        <v>0</v>
      </c>
      <c r="K126" s="136"/>
      <c r="L126" s="28"/>
      <c r="M126" s="137" t="s">
        <v>1</v>
      </c>
      <c r="N126" s="138" t="s">
        <v>41</v>
      </c>
      <c r="O126" s="139">
        <v>0.23</v>
      </c>
      <c r="P126" s="139">
        <f>O126*H126</f>
        <v>140.30000000000001</v>
      </c>
      <c r="Q126" s="139">
        <v>2.7E-4</v>
      </c>
      <c r="R126" s="139">
        <f>Q126*H126</f>
        <v>0.16470000000000001</v>
      </c>
      <c r="S126" s="139">
        <v>2.7E-4</v>
      </c>
      <c r="T126" s="140">
        <f>S126*H126</f>
        <v>0.16470000000000001</v>
      </c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R126" s="141" t="s">
        <v>117</v>
      </c>
      <c r="AT126" s="141" t="s">
        <v>113</v>
      </c>
      <c r="AU126" s="141" t="s">
        <v>83</v>
      </c>
      <c r="AY126" s="15" t="s">
        <v>111</v>
      </c>
      <c r="BE126" s="142">
        <f>IF(N126="základná",J126,0)</f>
        <v>0</v>
      </c>
      <c r="BF126" s="142">
        <f>IF(N126="znížená",J126,0)</f>
        <v>0</v>
      </c>
      <c r="BG126" s="142">
        <f>IF(N126="zákl. prenesená",J126,0)</f>
        <v>0</v>
      </c>
      <c r="BH126" s="142">
        <f>IF(N126="zníž. prenesená",J126,0)</f>
        <v>0</v>
      </c>
      <c r="BI126" s="142">
        <f>IF(N126="nulová",J126,0)</f>
        <v>0</v>
      </c>
      <c r="BJ126" s="15" t="s">
        <v>118</v>
      </c>
      <c r="BK126" s="142">
        <f>ROUND(I126*H126,2)</f>
        <v>0</v>
      </c>
      <c r="BL126" s="15" t="s">
        <v>117</v>
      </c>
      <c r="BM126" s="141" t="s">
        <v>119</v>
      </c>
    </row>
    <row r="127" spans="1:65" s="2" customFormat="1" ht="24" customHeight="1">
      <c r="A127" s="27"/>
      <c r="B127" s="129"/>
      <c r="C127" s="130" t="s">
        <v>118</v>
      </c>
      <c r="D127" s="130" t="s">
        <v>113</v>
      </c>
      <c r="E127" s="131" t="s">
        <v>120</v>
      </c>
      <c r="F127" s="132" t="s">
        <v>121</v>
      </c>
      <c r="G127" s="133" t="s">
        <v>116</v>
      </c>
      <c r="H127" s="134">
        <v>610.82299999999998</v>
      </c>
      <c r="I127" s="135"/>
      <c r="J127" s="135">
        <f>ROUND(I127*H127,2)</f>
        <v>0</v>
      </c>
      <c r="K127" s="136"/>
      <c r="L127" s="28"/>
      <c r="M127" s="137" t="s">
        <v>1</v>
      </c>
      <c r="N127" s="138" t="s">
        <v>41</v>
      </c>
      <c r="O127" s="139">
        <v>0.13800000000000001</v>
      </c>
      <c r="P127" s="139">
        <f>O127*H127</f>
        <v>84.293574000000007</v>
      </c>
      <c r="Q127" s="139">
        <v>0</v>
      </c>
      <c r="R127" s="139">
        <f>Q127*H127</f>
        <v>0</v>
      </c>
      <c r="S127" s="139">
        <v>0.56000000000000005</v>
      </c>
      <c r="T127" s="140">
        <f>S127*H127</f>
        <v>342.06088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R127" s="141" t="s">
        <v>117</v>
      </c>
      <c r="AT127" s="141" t="s">
        <v>113</v>
      </c>
      <c r="AU127" s="141" t="s">
        <v>83</v>
      </c>
      <c r="AY127" s="15" t="s">
        <v>111</v>
      </c>
      <c r="BE127" s="142">
        <f>IF(N127="základná",J127,0)</f>
        <v>0</v>
      </c>
      <c r="BF127" s="142">
        <f>IF(N127="znížená",J127,0)</f>
        <v>0</v>
      </c>
      <c r="BG127" s="142">
        <f>IF(N127="zákl. prenesená",J127,0)</f>
        <v>0</v>
      </c>
      <c r="BH127" s="142">
        <f>IF(N127="zníž. prenesená",J127,0)</f>
        <v>0</v>
      </c>
      <c r="BI127" s="142">
        <f>IF(N127="nulová",J127,0)</f>
        <v>0</v>
      </c>
      <c r="BJ127" s="15" t="s">
        <v>118</v>
      </c>
      <c r="BK127" s="142">
        <f>ROUND(I127*H127,2)</f>
        <v>0</v>
      </c>
      <c r="BL127" s="15" t="s">
        <v>117</v>
      </c>
      <c r="BM127" s="141" t="s">
        <v>122</v>
      </c>
    </row>
    <row r="128" spans="1:65" s="12" customFormat="1">
      <c r="B128" s="143"/>
      <c r="D128" s="144" t="s">
        <v>123</v>
      </c>
      <c r="E128" s="145" t="s">
        <v>1</v>
      </c>
      <c r="F128" s="146" t="s">
        <v>124</v>
      </c>
      <c r="H128" s="147">
        <v>610.82299999999998</v>
      </c>
      <c r="L128" s="143"/>
      <c r="M128" s="148"/>
      <c r="N128" s="149"/>
      <c r="O128" s="149"/>
      <c r="P128" s="149"/>
      <c r="Q128" s="149"/>
      <c r="R128" s="149"/>
      <c r="S128" s="149"/>
      <c r="T128" s="150"/>
      <c r="AT128" s="145" t="s">
        <v>123</v>
      </c>
      <c r="AU128" s="145" t="s">
        <v>83</v>
      </c>
      <c r="AV128" s="12" t="s">
        <v>118</v>
      </c>
      <c r="AW128" s="12" t="s">
        <v>29</v>
      </c>
      <c r="AX128" s="12" t="s">
        <v>83</v>
      </c>
      <c r="AY128" s="145" t="s">
        <v>111</v>
      </c>
    </row>
    <row r="129" spans="1:65" s="2" customFormat="1" ht="16.5" customHeight="1">
      <c r="A129" s="27"/>
      <c r="B129" s="129"/>
      <c r="C129" s="130" t="s">
        <v>125</v>
      </c>
      <c r="D129" s="130" t="s">
        <v>113</v>
      </c>
      <c r="E129" s="131" t="s">
        <v>126</v>
      </c>
      <c r="F129" s="132" t="s">
        <v>127</v>
      </c>
      <c r="G129" s="133" t="s">
        <v>128</v>
      </c>
      <c r="H129" s="134">
        <v>27</v>
      </c>
      <c r="I129" s="135"/>
      <c r="J129" s="135">
        <f>ROUND(I129*H129,2)</f>
        <v>0</v>
      </c>
      <c r="K129" s="136"/>
      <c r="L129" s="28"/>
      <c r="M129" s="137" t="s">
        <v>1</v>
      </c>
      <c r="N129" s="138" t="s">
        <v>41</v>
      </c>
      <c r="O129" s="139">
        <v>2.9609999999999999</v>
      </c>
      <c r="P129" s="139">
        <f>O129*H129</f>
        <v>79.947000000000003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41" t="s">
        <v>117</v>
      </c>
      <c r="AT129" s="141" t="s">
        <v>113</v>
      </c>
      <c r="AU129" s="141" t="s">
        <v>83</v>
      </c>
      <c r="AY129" s="15" t="s">
        <v>111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5" t="s">
        <v>118</v>
      </c>
      <c r="BK129" s="142">
        <f>ROUND(I129*H129,2)</f>
        <v>0</v>
      </c>
      <c r="BL129" s="15" t="s">
        <v>117</v>
      </c>
      <c r="BM129" s="141" t="s">
        <v>129</v>
      </c>
    </row>
    <row r="130" spans="1:65" s="12" customFormat="1">
      <c r="B130" s="143"/>
      <c r="D130" s="144" t="s">
        <v>123</v>
      </c>
      <c r="E130" s="145" t="s">
        <v>1</v>
      </c>
      <c r="F130" s="146" t="s">
        <v>130</v>
      </c>
      <c r="H130" s="147">
        <v>27</v>
      </c>
      <c r="L130" s="143"/>
      <c r="M130" s="148"/>
      <c r="N130" s="149"/>
      <c r="O130" s="149"/>
      <c r="P130" s="149"/>
      <c r="Q130" s="149"/>
      <c r="R130" s="149"/>
      <c r="S130" s="149"/>
      <c r="T130" s="150"/>
      <c r="AT130" s="145" t="s">
        <v>123</v>
      </c>
      <c r="AU130" s="145" t="s">
        <v>83</v>
      </c>
      <c r="AV130" s="12" t="s">
        <v>118</v>
      </c>
      <c r="AW130" s="12" t="s">
        <v>29</v>
      </c>
      <c r="AX130" s="12" t="s">
        <v>83</v>
      </c>
      <c r="AY130" s="145" t="s">
        <v>111</v>
      </c>
    </row>
    <row r="131" spans="1:65" s="2" customFormat="1" ht="24" customHeight="1">
      <c r="A131" s="27"/>
      <c r="B131" s="129"/>
      <c r="C131" s="130" t="s">
        <v>117</v>
      </c>
      <c r="D131" s="130" t="s">
        <v>113</v>
      </c>
      <c r="E131" s="131" t="s">
        <v>131</v>
      </c>
      <c r="F131" s="132" t="s">
        <v>132</v>
      </c>
      <c r="G131" s="133" t="s">
        <v>128</v>
      </c>
      <c r="H131" s="134">
        <v>27</v>
      </c>
      <c r="I131" s="135"/>
      <c r="J131" s="135">
        <f>ROUND(I131*H131,2)</f>
        <v>0</v>
      </c>
      <c r="K131" s="136"/>
      <c r="L131" s="28"/>
      <c r="M131" s="137" t="s">
        <v>1</v>
      </c>
      <c r="N131" s="138" t="s">
        <v>41</v>
      </c>
      <c r="O131" s="139">
        <v>0.44700000000000001</v>
      </c>
      <c r="P131" s="139">
        <f>O131*H131</f>
        <v>12.069000000000001</v>
      </c>
      <c r="Q131" s="139">
        <v>0</v>
      </c>
      <c r="R131" s="139">
        <f>Q131*H131</f>
        <v>0</v>
      </c>
      <c r="S131" s="139">
        <v>0</v>
      </c>
      <c r="T131" s="140">
        <f>S131*H131</f>
        <v>0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R131" s="141" t="s">
        <v>117</v>
      </c>
      <c r="AT131" s="141" t="s">
        <v>113</v>
      </c>
      <c r="AU131" s="141" t="s">
        <v>83</v>
      </c>
      <c r="AY131" s="15" t="s">
        <v>111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5" t="s">
        <v>118</v>
      </c>
      <c r="BK131" s="142">
        <f>ROUND(I131*H131,2)</f>
        <v>0</v>
      </c>
      <c r="BL131" s="15" t="s">
        <v>117</v>
      </c>
      <c r="BM131" s="141" t="s">
        <v>133</v>
      </c>
    </row>
    <row r="132" spans="1:65" s="2" customFormat="1" ht="24" customHeight="1">
      <c r="A132" s="27"/>
      <c r="B132" s="129"/>
      <c r="C132" s="130" t="s">
        <v>134</v>
      </c>
      <c r="D132" s="130" t="s">
        <v>113</v>
      </c>
      <c r="E132" s="131" t="s">
        <v>135</v>
      </c>
      <c r="F132" s="132" t="s">
        <v>136</v>
      </c>
      <c r="G132" s="133" t="s">
        <v>128</v>
      </c>
      <c r="H132" s="134">
        <v>27</v>
      </c>
      <c r="I132" s="135"/>
      <c r="J132" s="135">
        <f>ROUND(I132*H132,2)</f>
        <v>0</v>
      </c>
      <c r="K132" s="136"/>
      <c r="L132" s="28"/>
      <c r="M132" s="137" t="s">
        <v>1</v>
      </c>
      <c r="N132" s="138" t="s">
        <v>41</v>
      </c>
      <c r="O132" s="139">
        <v>8.1000000000000003E-2</v>
      </c>
      <c r="P132" s="139">
        <f>O132*H132</f>
        <v>2.1870000000000003</v>
      </c>
      <c r="Q132" s="139">
        <v>0</v>
      </c>
      <c r="R132" s="139">
        <f>Q132*H132</f>
        <v>0</v>
      </c>
      <c r="S132" s="139">
        <v>0</v>
      </c>
      <c r="T132" s="140">
        <f>S132*H132</f>
        <v>0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R132" s="141" t="s">
        <v>117</v>
      </c>
      <c r="AT132" s="141" t="s">
        <v>113</v>
      </c>
      <c r="AU132" s="141" t="s">
        <v>83</v>
      </c>
      <c r="AY132" s="15" t="s">
        <v>111</v>
      </c>
      <c r="BE132" s="142">
        <f>IF(N132="základná",J132,0)</f>
        <v>0</v>
      </c>
      <c r="BF132" s="142">
        <f>IF(N132="znížená",J132,0)</f>
        <v>0</v>
      </c>
      <c r="BG132" s="142">
        <f>IF(N132="zákl. prenesená",J132,0)</f>
        <v>0</v>
      </c>
      <c r="BH132" s="142">
        <f>IF(N132="zníž. prenesená",J132,0)</f>
        <v>0</v>
      </c>
      <c r="BI132" s="142">
        <f>IF(N132="nulová",J132,0)</f>
        <v>0</v>
      </c>
      <c r="BJ132" s="15" t="s">
        <v>118</v>
      </c>
      <c r="BK132" s="142">
        <f>ROUND(I132*H132,2)</f>
        <v>0</v>
      </c>
      <c r="BL132" s="15" t="s">
        <v>117</v>
      </c>
      <c r="BM132" s="141" t="s">
        <v>137</v>
      </c>
    </row>
    <row r="133" spans="1:65" s="2" customFormat="1" ht="24" customHeight="1">
      <c r="A133" s="27"/>
      <c r="B133" s="129"/>
      <c r="C133" s="130" t="s">
        <v>138</v>
      </c>
      <c r="D133" s="130" t="s">
        <v>113</v>
      </c>
      <c r="E133" s="131" t="s">
        <v>139</v>
      </c>
      <c r="F133" s="132" t="s">
        <v>140</v>
      </c>
      <c r="G133" s="133" t="s">
        <v>128</v>
      </c>
      <c r="H133" s="134">
        <v>27</v>
      </c>
      <c r="I133" s="135"/>
      <c r="J133" s="135">
        <f>ROUND(I133*H133,2)</f>
        <v>0</v>
      </c>
      <c r="K133" s="136"/>
      <c r="L133" s="28"/>
      <c r="M133" s="137" t="s">
        <v>1</v>
      </c>
      <c r="N133" s="138" t="s">
        <v>41</v>
      </c>
      <c r="O133" s="139">
        <v>5.5500000000000001E-2</v>
      </c>
      <c r="P133" s="139">
        <f>O133*H133</f>
        <v>1.4984999999999999</v>
      </c>
      <c r="Q133" s="139">
        <v>0</v>
      </c>
      <c r="R133" s="139">
        <f>Q133*H133</f>
        <v>0</v>
      </c>
      <c r="S133" s="139">
        <v>0</v>
      </c>
      <c r="T133" s="140">
        <f>S133*H133</f>
        <v>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R133" s="141" t="s">
        <v>117</v>
      </c>
      <c r="AT133" s="141" t="s">
        <v>113</v>
      </c>
      <c r="AU133" s="141" t="s">
        <v>83</v>
      </c>
      <c r="AY133" s="15" t="s">
        <v>111</v>
      </c>
      <c r="BE133" s="142">
        <f>IF(N133="základná",J133,0)</f>
        <v>0</v>
      </c>
      <c r="BF133" s="142">
        <f>IF(N133="znížená",J133,0)</f>
        <v>0</v>
      </c>
      <c r="BG133" s="142">
        <f>IF(N133="zákl. prenesená",J133,0)</f>
        <v>0</v>
      </c>
      <c r="BH133" s="142">
        <f>IF(N133="zníž. prenesená",J133,0)</f>
        <v>0</v>
      </c>
      <c r="BI133" s="142">
        <f>IF(N133="nulová",J133,0)</f>
        <v>0</v>
      </c>
      <c r="BJ133" s="15" t="s">
        <v>118</v>
      </c>
      <c r="BK133" s="142">
        <f>ROUND(I133*H133,2)</f>
        <v>0</v>
      </c>
      <c r="BL133" s="15" t="s">
        <v>117</v>
      </c>
      <c r="BM133" s="141" t="s">
        <v>141</v>
      </c>
    </row>
    <row r="134" spans="1:65" s="2" customFormat="1" ht="36" customHeight="1">
      <c r="A134" s="27"/>
      <c r="B134" s="129"/>
      <c r="C134" s="130" t="s">
        <v>142</v>
      </c>
      <c r="D134" s="130" t="s">
        <v>113</v>
      </c>
      <c r="E134" s="131" t="s">
        <v>143</v>
      </c>
      <c r="F134" s="132" t="s">
        <v>144</v>
      </c>
      <c r="G134" s="133" t="s">
        <v>128</v>
      </c>
      <c r="H134" s="134">
        <v>405</v>
      </c>
      <c r="I134" s="135"/>
      <c r="J134" s="135">
        <f>ROUND(I134*H134,2)</f>
        <v>0</v>
      </c>
      <c r="K134" s="136"/>
      <c r="L134" s="28"/>
      <c r="M134" s="137" t="s">
        <v>1</v>
      </c>
      <c r="N134" s="138" t="s">
        <v>41</v>
      </c>
      <c r="O134" s="139">
        <v>7.3699999999999998E-3</v>
      </c>
      <c r="P134" s="139">
        <f>O134*H134</f>
        <v>2.9848499999999998</v>
      </c>
      <c r="Q134" s="139">
        <v>0</v>
      </c>
      <c r="R134" s="139">
        <f>Q134*H134</f>
        <v>0</v>
      </c>
      <c r="S134" s="139">
        <v>0</v>
      </c>
      <c r="T134" s="140">
        <f>S134*H134</f>
        <v>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R134" s="141" t="s">
        <v>117</v>
      </c>
      <c r="AT134" s="141" t="s">
        <v>113</v>
      </c>
      <c r="AU134" s="141" t="s">
        <v>83</v>
      </c>
      <c r="AY134" s="15" t="s">
        <v>111</v>
      </c>
      <c r="BE134" s="142">
        <f>IF(N134="základná",J134,0)</f>
        <v>0</v>
      </c>
      <c r="BF134" s="142">
        <f>IF(N134="znížená",J134,0)</f>
        <v>0</v>
      </c>
      <c r="BG134" s="142">
        <f>IF(N134="zákl. prenesená",J134,0)</f>
        <v>0</v>
      </c>
      <c r="BH134" s="142">
        <f>IF(N134="zníž. prenesená",J134,0)</f>
        <v>0</v>
      </c>
      <c r="BI134" s="142">
        <f>IF(N134="nulová",J134,0)</f>
        <v>0</v>
      </c>
      <c r="BJ134" s="15" t="s">
        <v>118</v>
      </c>
      <c r="BK134" s="142">
        <f>ROUND(I134*H134,2)</f>
        <v>0</v>
      </c>
      <c r="BL134" s="15" t="s">
        <v>117</v>
      </c>
      <c r="BM134" s="141" t="s">
        <v>145</v>
      </c>
    </row>
    <row r="135" spans="1:65" s="12" customFormat="1">
      <c r="B135" s="143"/>
      <c r="D135" s="144" t="s">
        <v>123</v>
      </c>
      <c r="F135" s="146" t="s">
        <v>146</v>
      </c>
      <c r="H135" s="147">
        <v>405</v>
      </c>
      <c r="L135" s="143"/>
      <c r="M135" s="148"/>
      <c r="N135" s="149"/>
      <c r="O135" s="149"/>
      <c r="P135" s="149"/>
      <c r="Q135" s="149"/>
      <c r="R135" s="149"/>
      <c r="S135" s="149"/>
      <c r="T135" s="150"/>
      <c r="AT135" s="145" t="s">
        <v>123</v>
      </c>
      <c r="AU135" s="145" t="s">
        <v>83</v>
      </c>
      <c r="AV135" s="12" t="s">
        <v>118</v>
      </c>
      <c r="AW135" s="12" t="s">
        <v>3</v>
      </c>
      <c r="AX135" s="12" t="s">
        <v>83</v>
      </c>
      <c r="AY135" s="145" t="s">
        <v>111</v>
      </c>
    </row>
    <row r="136" spans="1:65" s="2" customFormat="1" ht="24" customHeight="1">
      <c r="A136" s="27"/>
      <c r="B136" s="129"/>
      <c r="C136" s="130" t="s">
        <v>147</v>
      </c>
      <c r="D136" s="130" t="s">
        <v>113</v>
      </c>
      <c r="E136" s="131" t="s">
        <v>148</v>
      </c>
      <c r="F136" s="132" t="s">
        <v>149</v>
      </c>
      <c r="G136" s="133" t="s">
        <v>128</v>
      </c>
      <c r="H136" s="134">
        <v>27</v>
      </c>
      <c r="I136" s="135"/>
      <c r="J136" s="135">
        <f>ROUND(I136*H136,2)</f>
        <v>0</v>
      </c>
      <c r="K136" s="136"/>
      <c r="L136" s="28"/>
      <c r="M136" s="137" t="s">
        <v>1</v>
      </c>
      <c r="N136" s="138" t="s">
        <v>41</v>
      </c>
      <c r="O136" s="139">
        <v>0</v>
      </c>
      <c r="P136" s="139">
        <f>O136*H136</f>
        <v>0</v>
      </c>
      <c r="Q136" s="139">
        <v>0</v>
      </c>
      <c r="R136" s="139">
        <f>Q136*H136</f>
        <v>0</v>
      </c>
      <c r="S136" s="139">
        <v>0</v>
      </c>
      <c r="T136" s="140">
        <f>S136*H136</f>
        <v>0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R136" s="141" t="s">
        <v>117</v>
      </c>
      <c r="AT136" s="141" t="s">
        <v>113</v>
      </c>
      <c r="AU136" s="141" t="s">
        <v>83</v>
      </c>
      <c r="AY136" s="15" t="s">
        <v>111</v>
      </c>
      <c r="BE136" s="142">
        <f>IF(N136="základná",J136,0)</f>
        <v>0</v>
      </c>
      <c r="BF136" s="142">
        <f>IF(N136="znížená",J136,0)</f>
        <v>0</v>
      </c>
      <c r="BG136" s="142">
        <f>IF(N136="zákl. prenesená",J136,0)</f>
        <v>0</v>
      </c>
      <c r="BH136" s="142">
        <f>IF(N136="zníž. prenesená",J136,0)</f>
        <v>0</v>
      </c>
      <c r="BI136" s="142">
        <f>IF(N136="nulová",J136,0)</f>
        <v>0</v>
      </c>
      <c r="BJ136" s="15" t="s">
        <v>118</v>
      </c>
      <c r="BK136" s="142">
        <f>ROUND(I136*H136,2)</f>
        <v>0</v>
      </c>
      <c r="BL136" s="15" t="s">
        <v>117</v>
      </c>
      <c r="BM136" s="141" t="s">
        <v>150</v>
      </c>
    </row>
    <row r="137" spans="1:65" s="2" customFormat="1" ht="16.5" customHeight="1">
      <c r="A137" s="27"/>
      <c r="B137" s="129"/>
      <c r="C137" s="130" t="s">
        <v>151</v>
      </c>
      <c r="D137" s="130" t="s">
        <v>113</v>
      </c>
      <c r="E137" s="131" t="s">
        <v>152</v>
      </c>
      <c r="F137" s="132" t="s">
        <v>153</v>
      </c>
      <c r="G137" s="133" t="s">
        <v>154</v>
      </c>
      <c r="H137" s="134">
        <v>342.226</v>
      </c>
      <c r="I137" s="135"/>
      <c r="J137" s="135">
        <f>ROUND(I137*H137,2)</f>
        <v>0</v>
      </c>
      <c r="K137" s="136"/>
      <c r="L137" s="28"/>
      <c r="M137" s="137" t="s">
        <v>1</v>
      </c>
      <c r="N137" s="138" t="s">
        <v>41</v>
      </c>
      <c r="O137" s="139">
        <v>0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40">
        <f>S137*H137</f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41" t="s">
        <v>117</v>
      </c>
      <c r="AT137" s="141" t="s">
        <v>113</v>
      </c>
      <c r="AU137" s="141" t="s">
        <v>83</v>
      </c>
      <c r="AY137" s="15" t="s">
        <v>111</v>
      </c>
      <c r="BE137" s="142">
        <f>IF(N137="základná",J137,0)</f>
        <v>0</v>
      </c>
      <c r="BF137" s="142">
        <f>IF(N137="znížená",J137,0)</f>
        <v>0</v>
      </c>
      <c r="BG137" s="142">
        <f>IF(N137="zákl. prenesená",J137,0)</f>
        <v>0</v>
      </c>
      <c r="BH137" s="142">
        <f>IF(N137="zníž. prenesená",J137,0)</f>
        <v>0</v>
      </c>
      <c r="BI137" s="142">
        <f>IF(N137="nulová",J137,0)</f>
        <v>0</v>
      </c>
      <c r="BJ137" s="15" t="s">
        <v>118</v>
      </c>
      <c r="BK137" s="142">
        <f>ROUND(I137*H137,2)</f>
        <v>0</v>
      </c>
      <c r="BL137" s="15" t="s">
        <v>117</v>
      </c>
      <c r="BM137" s="141" t="s">
        <v>155</v>
      </c>
    </row>
    <row r="138" spans="1:65" s="2" customFormat="1" ht="24" customHeight="1">
      <c r="A138" s="27"/>
      <c r="B138" s="129"/>
      <c r="C138" s="130" t="s">
        <v>156</v>
      </c>
      <c r="D138" s="130" t="s">
        <v>113</v>
      </c>
      <c r="E138" s="131" t="s">
        <v>157</v>
      </c>
      <c r="F138" s="132" t="s">
        <v>158</v>
      </c>
      <c r="G138" s="133" t="s">
        <v>154</v>
      </c>
      <c r="H138" s="134">
        <v>2.2400000000000002</v>
      </c>
      <c r="I138" s="135"/>
      <c r="J138" s="135">
        <f>ROUND(I138*H138,2)</f>
        <v>0</v>
      </c>
      <c r="K138" s="136"/>
      <c r="L138" s="28"/>
      <c r="M138" s="137" t="s">
        <v>1</v>
      </c>
      <c r="N138" s="138" t="s">
        <v>41</v>
      </c>
      <c r="O138" s="139">
        <v>0</v>
      </c>
      <c r="P138" s="139">
        <f>O138*H138</f>
        <v>0</v>
      </c>
      <c r="Q138" s="139">
        <v>0</v>
      </c>
      <c r="R138" s="139">
        <f>Q138*H138</f>
        <v>0</v>
      </c>
      <c r="S138" s="139">
        <v>0</v>
      </c>
      <c r="T138" s="140">
        <f>S138*H138</f>
        <v>0</v>
      </c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R138" s="141" t="s">
        <v>117</v>
      </c>
      <c r="AT138" s="141" t="s">
        <v>113</v>
      </c>
      <c r="AU138" s="141" t="s">
        <v>83</v>
      </c>
      <c r="AY138" s="15" t="s">
        <v>111</v>
      </c>
      <c r="BE138" s="142">
        <f>IF(N138="základná",J138,0)</f>
        <v>0</v>
      </c>
      <c r="BF138" s="142">
        <f>IF(N138="znížená",J138,0)</f>
        <v>0</v>
      </c>
      <c r="BG138" s="142">
        <f>IF(N138="zákl. prenesená",J138,0)</f>
        <v>0</v>
      </c>
      <c r="BH138" s="142">
        <f>IF(N138="zníž. prenesená",J138,0)</f>
        <v>0</v>
      </c>
      <c r="BI138" s="142">
        <f>IF(N138="nulová",J138,0)</f>
        <v>0</v>
      </c>
      <c r="BJ138" s="15" t="s">
        <v>118</v>
      </c>
      <c r="BK138" s="142">
        <f>ROUND(I138*H138,2)</f>
        <v>0</v>
      </c>
      <c r="BL138" s="15" t="s">
        <v>117</v>
      </c>
      <c r="BM138" s="141" t="s">
        <v>159</v>
      </c>
    </row>
    <row r="139" spans="1:65" s="2" customFormat="1" ht="16.5" customHeight="1">
      <c r="A139" s="27"/>
      <c r="B139" s="129"/>
      <c r="C139" s="130" t="s">
        <v>160</v>
      </c>
      <c r="D139" s="130" t="s">
        <v>113</v>
      </c>
      <c r="E139" s="131" t="s">
        <v>161</v>
      </c>
      <c r="F139" s="132" t="s">
        <v>162</v>
      </c>
      <c r="G139" s="133" t="s">
        <v>154</v>
      </c>
      <c r="H139" s="134">
        <v>342.226</v>
      </c>
      <c r="I139" s="135"/>
      <c r="J139" s="135">
        <f>ROUND(I139*H139,2)</f>
        <v>0</v>
      </c>
      <c r="K139" s="136"/>
      <c r="L139" s="28"/>
      <c r="M139" s="137" t="s">
        <v>1</v>
      </c>
      <c r="N139" s="138" t="s">
        <v>41</v>
      </c>
      <c r="O139" s="139">
        <v>0.59799999999999998</v>
      </c>
      <c r="P139" s="139">
        <f>O139*H139</f>
        <v>204.65114799999998</v>
      </c>
      <c r="Q139" s="139">
        <v>0</v>
      </c>
      <c r="R139" s="139">
        <f>Q139*H139</f>
        <v>0</v>
      </c>
      <c r="S139" s="139">
        <v>0</v>
      </c>
      <c r="T139" s="140">
        <f>S139*H139</f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41" t="s">
        <v>117</v>
      </c>
      <c r="AT139" s="141" t="s">
        <v>113</v>
      </c>
      <c r="AU139" s="141" t="s">
        <v>83</v>
      </c>
      <c r="AY139" s="15" t="s">
        <v>111</v>
      </c>
      <c r="BE139" s="142">
        <f>IF(N139="základná",J139,0)</f>
        <v>0</v>
      </c>
      <c r="BF139" s="142">
        <f>IF(N139="znížená",J139,0)</f>
        <v>0</v>
      </c>
      <c r="BG139" s="142">
        <f>IF(N139="zákl. prenesená",J139,0)</f>
        <v>0</v>
      </c>
      <c r="BH139" s="142">
        <f>IF(N139="zníž. prenesená",J139,0)</f>
        <v>0</v>
      </c>
      <c r="BI139" s="142">
        <f>IF(N139="nulová",J139,0)</f>
        <v>0</v>
      </c>
      <c r="BJ139" s="15" t="s">
        <v>118</v>
      </c>
      <c r="BK139" s="142">
        <f>ROUND(I139*H139,2)</f>
        <v>0</v>
      </c>
      <c r="BL139" s="15" t="s">
        <v>117</v>
      </c>
      <c r="BM139" s="141" t="s">
        <v>163</v>
      </c>
    </row>
    <row r="140" spans="1:65" s="2" customFormat="1" ht="24" customHeight="1">
      <c r="A140" s="27"/>
      <c r="B140" s="129"/>
      <c r="C140" s="130" t="s">
        <v>164</v>
      </c>
      <c r="D140" s="130" t="s">
        <v>113</v>
      </c>
      <c r="E140" s="131" t="s">
        <v>165</v>
      </c>
      <c r="F140" s="132" t="s">
        <v>166</v>
      </c>
      <c r="G140" s="133" t="s">
        <v>154</v>
      </c>
      <c r="H140" s="134">
        <v>5133.3900000000003</v>
      </c>
      <c r="I140" s="135"/>
      <c r="J140" s="135">
        <f>ROUND(I140*H140,2)</f>
        <v>0</v>
      </c>
      <c r="K140" s="136"/>
      <c r="L140" s="28"/>
      <c r="M140" s="137" t="s">
        <v>1</v>
      </c>
      <c r="N140" s="138" t="s">
        <v>41</v>
      </c>
      <c r="O140" s="139">
        <v>7.0000000000000001E-3</v>
      </c>
      <c r="P140" s="139">
        <f>O140*H140</f>
        <v>35.933730000000004</v>
      </c>
      <c r="Q140" s="139">
        <v>0</v>
      </c>
      <c r="R140" s="139">
        <f>Q140*H140</f>
        <v>0</v>
      </c>
      <c r="S140" s="139">
        <v>0</v>
      </c>
      <c r="T140" s="140">
        <f>S140*H140</f>
        <v>0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R140" s="141" t="s">
        <v>117</v>
      </c>
      <c r="AT140" s="141" t="s">
        <v>113</v>
      </c>
      <c r="AU140" s="141" t="s">
        <v>83</v>
      </c>
      <c r="AY140" s="15" t="s">
        <v>111</v>
      </c>
      <c r="BE140" s="142">
        <f>IF(N140="základná",J140,0)</f>
        <v>0</v>
      </c>
      <c r="BF140" s="142">
        <f>IF(N140="znížená",J140,0)</f>
        <v>0</v>
      </c>
      <c r="BG140" s="142">
        <f>IF(N140="zákl. prenesená",J140,0)</f>
        <v>0</v>
      </c>
      <c r="BH140" s="142">
        <f>IF(N140="zníž. prenesená",J140,0)</f>
        <v>0</v>
      </c>
      <c r="BI140" s="142">
        <f>IF(N140="nulová",J140,0)</f>
        <v>0</v>
      </c>
      <c r="BJ140" s="15" t="s">
        <v>118</v>
      </c>
      <c r="BK140" s="142">
        <f>ROUND(I140*H140,2)</f>
        <v>0</v>
      </c>
      <c r="BL140" s="15" t="s">
        <v>117</v>
      </c>
      <c r="BM140" s="141" t="s">
        <v>167</v>
      </c>
    </row>
    <row r="141" spans="1:65" s="12" customFormat="1">
      <c r="B141" s="143"/>
      <c r="D141" s="144" t="s">
        <v>123</v>
      </c>
      <c r="F141" s="146" t="s">
        <v>168</v>
      </c>
      <c r="H141" s="147">
        <v>5133.3900000000003</v>
      </c>
      <c r="L141" s="143"/>
      <c r="M141" s="148"/>
      <c r="N141" s="149"/>
      <c r="O141" s="149"/>
      <c r="P141" s="149"/>
      <c r="Q141" s="149"/>
      <c r="R141" s="149"/>
      <c r="S141" s="149"/>
      <c r="T141" s="150"/>
      <c r="AT141" s="145" t="s">
        <v>123</v>
      </c>
      <c r="AU141" s="145" t="s">
        <v>83</v>
      </c>
      <c r="AV141" s="12" t="s">
        <v>118</v>
      </c>
      <c r="AW141" s="12" t="s">
        <v>3</v>
      </c>
      <c r="AX141" s="12" t="s">
        <v>83</v>
      </c>
      <c r="AY141" s="145" t="s">
        <v>111</v>
      </c>
    </row>
    <row r="142" spans="1:65" s="11" customFormat="1" ht="25.9" customHeight="1">
      <c r="B142" s="119"/>
      <c r="D142" s="120" t="s">
        <v>74</v>
      </c>
      <c r="E142" s="121" t="s">
        <v>151</v>
      </c>
      <c r="F142" s="121" t="s">
        <v>169</v>
      </c>
      <c r="J142" s="122">
        <f>BK142</f>
        <v>0</v>
      </c>
      <c r="L142" s="119"/>
      <c r="M142" s="123"/>
      <c r="N142" s="124"/>
      <c r="O142" s="124"/>
      <c r="P142" s="125">
        <f>SUM(P143:P151)</f>
        <v>0</v>
      </c>
      <c r="Q142" s="124"/>
      <c r="R142" s="125">
        <f>SUM(R143:R151)</f>
        <v>0</v>
      </c>
      <c r="S142" s="124"/>
      <c r="T142" s="126">
        <f>SUM(T143:T151)</f>
        <v>0</v>
      </c>
      <c r="AR142" s="120" t="s">
        <v>83</v>
      </c>
      <c r="AT142" s="127" t="s">
        <v>74</v>
      </c>
      <c r="AU142" s="127" t="s">
        <v>75</v>
      </c>
      <c r="AY142" s="120" t="s">
        <v>111</v>
      </c>
      <c r="BK142" s="128">
        <f>SUM(BK143:BK151)</f>
        <v>0</v>
      </c>
    </row>
    <row r="143" spans="1:65" s="2" customFormat="1" ht="24" customHeight="1">
      <c r="A143" s="27"/>
      <c r="B143" s="129"/>
      <c r="C143" s="130" t="s">
        <v>170</v>
      </c>
      <c r="D143" s="130" t="s">
        <v>113</v>
      </c>
      <c r="E143" s="131" t="s">
        <v>171</v>
      </c>
      <c r="F143" s="132" t="s">
        <v>172</v>
      </c>
      <c r="G143" s="133" t="s">
        <v>173</v>
      </c>
      <c r="H143" s="134">
        <v>160</v>
      </c>
      <c r="I143" s="135"/>
      <c r="J143" s="135">
        <f>ROUND(I143*H143,2)</f>
        <v>0</v>
      </c>
      <c r="K143" s="136"/>
      <c r="L143" s="28"/>
      <c r="M143" s="137" t="s">
        <v>1</v>
      </c>
      <c r="N143" s="138" t="s">
        <v>41</v>
      </c>
      <c r="O143" s="139">
        <v>0</v>
      </c>
      <c r="P143" s="139">
        <f>O143*H143</f>
        <v>0</v>
      </c>
      <c r="Q143" s="139">
        <v>0</v>
      </c>
      <c r="R143" s="139">
        <f>Q143*H143</f>
        <v>0</v>
      </c>
      <c r="S143" s="139">
        <v>0</v>
      </c>
      <c r="T143" s="140">
        <f>S143*H143</f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41" t="s">
        <v>117</v>
      </c>
      <c r="AT143" s="141" t="s">
        <v>113</v>
      </c>
      <c r="AU143" s="141" t="s">
        <v>83</v>
      </c>
      <c r="AY143" s="15" t="s">
        <v>111</v>
      </c>
      <c r="BE143" s="142">
        <f>IF(N143="základná",J143,0)</f>
        <v>0</v>
      </c>
      <c r="BF143" s="142">
        <f>IF(N143="znížená",J143,0)</f>
        <v>0</v>
      </c>
      <c r="BG143" s="142">
        <f>IF(N143="zákl. prenesená",J143,0)</f>
        <v>0</v>
      </c>
      <c r="BH143" s="142">
        <f>IF(N143="zníž. prenesená",J143,0)</f>
        <v>0</v>
      </c>
      <c r="BI143" s="142">
        <f>IF(N143="nulová",J143,0)</f>
        <v>0</v>
      </c>
      <c r="BJ143" s="15" t="s">
        <v>118</v>
      </c>
      <c r="BK143" s="142">
        <f>ROUND(I143*H143,2)</f>
        <v>0</v>
      </c>
      <c r="BL143" s="15" t="s">
        <v>117</v>
      </c>
      <c r="BM143" s="141" t="s">
        <v>147</v>
      </c>
    </row>
    <row r="144" spans="1:65" s="2" customFormat="1" ht="24" customHeight="1">
      <c r="A144" s="27"/>
      <c r="B144" s="129"/>
      <c r="C144" s="130" t="s">
        <v>174</v>
      </c>
      <c r="D144" s="130" t="s">
        <v>113</v>
      </c>
      <c r="E144" s="131" t="s">
        <v>175</v>
      </c>
      <c r="F144" s="132" t="s">
        <v>176</v>
      </c>
      <c r="G144" s="133" t="s">
        <v>128</v>
      </c>
      <c r="H144" s="134">
        <v>48</v>
      </c>
      <c r="I144" s="135"/>
      <c r="J144" s="135">
        <f>ROUND(I144*H144,2)</f>
        <v>0</v>
      </c>
      <c r="K144" s="136"/>
      <c r="L144" s="28"/>
      <c r="M144" s="137" t="s">
        <v>1</v>
      </c>
      <c r="N144" s="138" t="s">
        <v>41</v>
      </c>
      <c r="O144" s="139">
        <v>0</v>
      </c>
      <c r="P144" s="139">
        <f>O144*H144</f>
        <v>0</v>
      </c>
      <c r="Q144" s="139">
        <v>0</v>
      </c>
      <c r="R144" s="139">
        <f>Q144*H144</f>
        <v>0</v>
      </c>
      <c r="S144" s="139">
        <v>0</v>
      </c>
      <c r="T144" s="140">
        <f>S144*H144</f>
        <v>0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41" t="s">
        <v>117</v>
      </c>
      <c r="AT144" s="141" t="s">
        <v>113</v>
      </c>
      <c r="AU144" s="141" t="s">
        <v>83</v>
      </c>
      <c r="AY144" s="15" t="s">
        <v>111</v>
      </c>
      <c r="BE144" s="142">
        <f>IF(N144="základná",J144,0)</f>
        <v>0</v>
      </c>
      <c r="BF144" s="142">
        <f>IF(N144="znížená",J144,0)</f>
        <v>0</v>
      </c>
      <c r="BG144" s="142">
        <f>IF(N144="zákl. prenesená",J144,0)</f>
        <v>0</v>
      </c>
      <c r="BH144" s="142">
        <f>IF(N144="zníž. prenesená",J144,0)</f>
        <v>0</v>
      </c>
      <c r="BI144" s="142">
        <f>IF(N144="nulová",J144,0)</f>
        <v>0</v>
      </c>
      <c r="BJ144" s="15" t="s">
        <v>118</v>
      </c>
      <c r="BK144" s="142">
        <f>ROUND(I144*H144,2)</f>
        <v>0</v>
      </c>
      <c r="BL144" s="15" t="s">
        <v>117</v>
      </c>
      <c r="BM144" s="141" t="s">
        <v>156</v>
      </c>
    </row>
    <row r="145" spans="1:65" s="12" customFormat="1">
      <c r="B145" s="143"/>
      <c r="D145" s="144" t="s">
        <v>123</v>
      </c>
      <c r="E145" s="145" t="s">
        <v>1</v>
      </c>
      <c r="F145" s="146" t="s">
        <v>177</v>
      </c>
      <c r="H145" s="147">
        <v>48</v>
      </c>
      <c r="L145" s="143"/>
      <c r="M145" s="148"/>
      <c r="N145" s="149"/>
      <c r="O145" s="149"/>
      <c r="P145" s="149"/>
      <c r="Q145" s="149"/>
      <c r="R145" s="149"/>
      <c r="S145" s="149"/>
      <c r="T145" s="150"/>
      <c r="AT145" s="145" t="s">
        <v>123</v>
      </c>
      <c r="AU145" s="145" t="s">
        <v>83</v>
      </c>
      <c r="AV145" s="12" t="s">
        <v>118</v>
      </c>
      <c r="AW145" s="12" t="s">
        <v>29</v>
      </c>
      <c r="AX145" s="12" t="s">
        <v>83</v>
      </c>
      <c r="AY145" s="145" t="s">
        <v>111</v>
      </c>
    </row>
    <row r="146" spans="1:65" s="2" customFormat="1" ht="24" customHeight="1">
      <c r="A146" s="27"/>
      <c r="B146" s="129"/>
      <c r="C146" s="130" t="s">
        <v>178</v>
      </c>
      <c r="D146" s="130" t="s">
        <v>113</v>
      </c>
      <c r="E146" s="131" t="s">
        <v>148</v>
      </c>
      <c r="F146" s="132" t="s">
        <v>149</v>
      </c>
      <c r="G146" s="133" t="s">
        <v>128</v>
      </c>
      <c r="H146" s="134">
        <v>48</v>
      </c>
      <c r="I146" s="135"/>
      <c r="J146" s="135">
        <f>ROUND(I146*H146,2)</f>
        <v>0</v>
      </c>
      <c r="K146" s="136"/>
      <c r="L146" s="28"/>
      <c r="M146" s="137" t="s">
        <v>1</v>
      </c>
      <c r="N146" s="138" t="s">
        <v>41</v>
      </c>
      <c r="O146" s="139">
        <v>0</v>
      </c>
      <c r="P146" s="139">
        <f>O146*H146</f>
        <v>0</v>
      </c>
      <c r="Q146" s="139">
        <v>0</v>
      </c>
      <c r="R146" s="139">
        <f>Q146*H146</f>
        <v>0</v>
      </c>
      <c r="S146" s="139">
        <v>0</v>
      </c>
      <c r="T146" s="140">
        <f>S146*H146</f>
        <v>0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R146" s="141" t="s">
        <v>117</v>
      </c>
      <c r="AT146" s="141" t="s">
        <v>113</v>
      </c>
      <c r="AU146" s="141" t="s">
        <v>83</v>
      </c>
      <c r="AY146" s="15" t="s">
        <v>111</v>
      </c>
      <c r="BE146" s="142">
        <f>IF(N146="základná",J146,0)</f>
        <v>0</v>
      </c>
      <c r="BF146" s="142">
        <f>IF(N146="znížená",J146,0)</f>
        <v>0</v>
      </c>
      <c r="BG146" s="142">
        <f>IF(N146="zákl. prenesená",J146,0)</f>
        <v>0</v>
      </c>
      <c r="BH146" s="142">
        <f>IF(N146="zníž. prenesená",J146,0)</f>
        <v>0</v>
      </c>
      <c r="BI146" s="142">
        <f>IF(N146="nulová",J146,0)</f>
        <v>0</v>
      </c>
      <c r="BJ146" s="15" t="s">
        <v>118</v>
      </c>
      <c r="BK146" s="142">
        <f>ROUND(I146*H146,2)</f>
        <v>0</v>
      </c>
      <c r="BL146" s="15" t="s">
        <v>117</v>
      </c>
      <c r="BM146" s="141" t="s">
        <v>164</v>
      </c>
    </row>
    <row r="147" spans="1:65" s="12" customFormat="1">
      <c r="B147" s="143"/>
      <c r="D147" s="144" t="s">
        <v>123</v>
      </c>
      <c r="E147" s="145" t="s">
        <v>1</v>
      </c>
      <c r="F147" s="146" t="s">
        <v>179</v>
      </c>
      <c r="H147" s="147">
        <v>48</v>
      </c>
      <c r="L147" s="143"/>
      <c r="M147" s="148"/>
      <c r="N147" s="149"/>
      <c r="O147" s="149"/>
      <c r="P147" s="149"/>
      <c r="Q147" s="149"/>
      <c r="R147" s="149"/>
      <c r="S147" s="149"/>
      <c r="T147" s="150"/>
      <c r="AT147" s="145" t="s">
        <v>123</v>
      </c>
      <c r="AU147" s="145" t="s">
        <v>83</v>
      </c>
      <c r="AV147" s="12" t="s">
        <v>118</v>
      </c>
      <c r="AW147" s="12" t="s">
        <v>29</v>
      </c>
      <c r="AX147" s="12" t="s">
        <v>83</v>
      </c>
      <c r="AY147" s="145" t="s">
        <v>111</v>
      </c>
    </row>
    <row r="148" spans="1:65" s="2" customFormat="1" ht="16.5" customHeight="1">
      <c r="A148" s="27"/>
      <c r="B148" s="129"/>
      <c r="C148" s="130" t="s">
        <v>180</v>
      </c>
      <c r="D148" s="130" t="s">
        <v>113</v>
      </c>
      <c r="E148" s="131" t="s">
        <v>181</v>
      </c>
      <c r="F148" s="132" t="s">
        <v>182</v>
      </c>
      <c r="G148" s="133" t="s">
        <v>116</v>
      </c>
      <c r="H148" s="134">
        <v>610.82299999999998</v>
      </c>
      <c r="I148" s="135"/>
      <c r="J148" s="135">
        <f>ROUND(I148*H148,2)</f>
        <v>0</v>
      </c>
      <c r="K148" s="136"/>
      <c r="L148" s="28"/>
      <c r="M148" s="137" t="s">
        <v>1</v>
      </c>
      <c r="N148" s="138" t="s">
        <v>41</v>
      </c>
      <c r="O148" s="139">
        <v>0</v>
      </c>
      <c r="P148" s="139">
        <f>O148*H148</f>
        <v>0</v>
      </c>
      <c r="Q148" s="139">
        <v>0</v>
      </c>
      <c r="R148" s="139">
        <f>Q148*H148</f>
        <v>0</v>
      </c>
      <c r="S148" s="139">
        <v>0</v>
      </c>
      <c r="T148" s="140">
        <f>S148*H148</f>
        <v>0</v>
      </c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R148" s="141" t="s">
        <v>117</v>
      </c>
      <c r="AT148" s="141" t="s">
        <v>113</v>
      </c>
      <c r="AU148" s="141" t="s">
        <v>83</v>
      </c>
      <c r="AY148" s="15" t="s">
        <v>111</v>
      </c>
      <c r="BE148" s="142">
        <f>IF(N148="základná",J148,0)</f>
        <v>0</v>
      </c>
      <c r="BF148" s="142">
        <f>IF(N148="znížená",J148,0)</f>
        <v>0</v>
      </c>
      <c r="BG148" s="142">
        <f>IF(N148="zákl. prenesená",J148,0)</f>
        <v>0</v>
      </c>
      <c r="BH148" s="142">
        <f>IF(N148="zníž. prenesená",J148,0)</f>
        <v>0</v>
      </c>
      <c r="BI148" s="142">
        <f>IF(N148="nulová",J148,0)</f>
        <v>0</v>
      </c>
      <c r="BJ148" s="15" t="s">
        <v>118</v>
      </c>
      <c r="BK148" s="142">
        <f>ROUND(I148*H148,2)</f>
        <v>0</v>
      </c>
      <c r="BL148" s="15" t="s">
        <v>117</v>
      </c>
      <c r="BM148" s="141" t="s">
        <v>174</v>
      </c>
    </row>
    <row r="149" spans="1:65" s="2" customFormat="1" ht="16.5" customHeight="1">
      <c r="A149" s="27"/>
      <c r="B149" s="129"/>
      <c r="C149" s="130" t="s">
        <v>183</v>
      </c>
      <c r="D149" s="130" t="s">
        <v>113</v>
      </c>
      <c r="E149" s="131" t="s">
        <v>184</v>
      </c>
      <c r="F149" s="132" t="s">
        <v>185</v>
      </c>
      <c r="G149" s="133" t="s">
        <v>128</v>
      </c>
      <c r="H149" s="134">
        <v>48</v>
      </c>
      <c r="I149" s="135"/>
      <c r="J149" s="135">
        <f>ROUND(I149*H149,2)</f>
        <v>0</v>
      </c>
      <c r="K149" s="136"/>
      <c r="L149" s="28"/>
      <c r="M149" s="137" t="s">
        <v>1</v>
      </c>
      <c r="N149" s="138" t="s">
        <v>41</v>
      </c>
      <c r="O149" s="139">
        <v>0</v>
      </c>
      <c r="P149" s="139">
        <f>O149*H149</f>
        <v>0</v>
      </c>
      <c r="Q149" s="139">
        <v>0</v>
      </c>
      <c r="R149" s="139">
        <f>Q149*H149</f>
        <v>0</v>
      </c>
      <c r="S149" s="139">
        <v>0</v>
      </c>
      <c r="T149" s="140">
        <f>S149*H149</f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41" t="s">
        <v>117</v>
      </c>
      <c r="AT149" s="141" t="s">
        <v>113</v>
      </c>
      <c r="AU149" s="141" t="s">
        <v>83</v>
      </c>
      <c r="AY149" s="15" t="s">
        <v>111</v>
      </c>
      <c r="BE149" s="142">
        <f>IF(N149="základná",J149,0)</f>
        <v>0</v>
      </c>
      <c r="BF149" s="142">
        <f>IF(N149="znížená",J149,0)</f>
        <v>0</v>
      </c>
      <c r="BG149" s="142">
        <f>IF(N149="zákl. prenesená",J149,0)</f>
        <v>0</v>
      </c>
      <c r="BH149" s="142">
        <f>IF(N149="zníž. prenesená",J149,0)</f>
        <v>0</v>
      </c>
      <c r="BI149" s="142">
        <f>IF(N149="nulová",J149,0)</f>
        <v>0</v>
      </c>
      <c r="BJ149" s="15" t="s">
        <v>118</v>
      </c>
      <c r="BK149" s="142">
        <f>ROUND(I149*H149,2)</f>
        <v>0</v>
      </c>
      <c r="BL149" s="15" t="s">
        <v>117</v>
      </c>
      <c r="BM149" s="141" t="s">
        <v>180</v>
      </c>
    </row>
    <row r="150" spans="1:65" s="12" customFormat="1">
      <c r="B150" s="143"/>
      <c r="D150" s="144" t="s">
        <v>123</v>
      </c>
      <c r="E150" s="145" t="s">
        <v>1</v>
      </c>
      <c r="F150" s="146" t="s">
        <v>179</v>
      </c>
      <c r="H150" s="147">
        <v>48</v>
      </c>
      <c r="L150" s="143"/>
      <c r="M150" s="148"/>
      <c r="N150" s="149"/>
      <c r="O150" s="149"/>
      <c r="P150" s="149"/>
      <c r="Q150" s="149"/>
      <c r="R150" s="149"/>
      <c r="S150" s="149"/>
      <c r="T150" s="150"/>
      <c r="AT150" s="145" t="s">
        <v>123</v>
      </c>
      <c r="AU150" s="145" t="s">
        <v>83</v>
      </c>
      <c r="AV150" s="12" t="s">
        <v>118</v>
      </c>
      <c r="AW150" s="12" t="s">
        <v>29</v>
      </c>
      <c r="AX150" s="12" t="s">
        <v>83</v>
      </c>
      <c r="AY150" s="145" t="s">
        <v>111</v>
      </c>
    </row>
    <row r="151" spans="1:65" s="2" customFormat="1" ht="24" customHeight="1">
      <c r="A151" s="27"/>
      <c r="B151" s="129"/>
      <c r="C151" s="130" t="s">
        <v>186</v>
      </c>
      <c r="D151" s="130" t="s">
        <v>113</v>
      </c>
      <c r="E151" s="131" t="s">
        <v>187</v>
      </c>
      <c r="F151" s="132" t="s">
        <v>286</v>
      </c>
      <c r="G151" s="133" t="s">
        <v>116</v>
      </c>
      <c r="H151" s="134">
        <v>602</v>
      </c>
      <c r="I151" s="135"/>
      <c r="J151" s="135">
        <f>ROUND(I151*H151,2)</f>
        <v>0</v>
      </c>
      <c r="K151" s="136"/>
      <c r="L151" s="28"/>
      <c r="M151" s="137" t="s">
        <v>1</v>
      </c>
      <c r="N151" s="138" t="s">
        <v>41</v>
      </c>
      <c r="O151" s="139">
        <v>0</v>
      </c>
      <c r="P151" s="139">
        <f>O151*H151</f>
        <v>0</v>
      </c>
      <c r="Q151" s="139">
        <v>0</v>
      </c>
      <c r="R151" s="139">
        <f>Q151*H151</f>
        <v>0</v>
      </c>
      <c r="S151" s="139">
        <v>0</v>
      </c>
      <c r="T151" s="140">
        <f>S151*H151</f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41" t="s">
        <v>117</v>
      </c>
      <c r="AT151" s="141" t="s">
        <v>113</v>
      </c>
      <c r="AU151" s="141" t="s">
        <v>83</v>
      </c>
      <c r="AY151" s="15" t="s">
        <v>111</v>
      </c>
      <c r="BE151" s="142">
        <f>IF(N151="základná",J151,0)</f>
        <v>0</v>
      </c>
      <c r="BF151" s="142">
        <f>IF(N151="znížená",J151,0)</f>
        <v>0</v>
      </c>
      <c r="BG151" s="142">
        <f>IF(N151="zákl. prenesená",J151,0)</f>
        <v>0</v>
      </c>
      <c r="BH151" s="142">
        <f>IF(N151="zníž. prenesená",J151,0)</f>
        <v>0</v>
      </c>
      <c r="BI151" s="142">
        <f>IF(N151="nulová",J151,0)</f>
        <v>0</v>
      </c>
      <c r="BJ151" s="15" t="s">
        <v>118</v>
      </c>
      <c r="BK151" s="142">
        <f>ROUND(I151*H151,2)</f>
        <v>0</v>
      </c>
      <c r="BL151" s="15" t="s">
        <v>117</v>
      </c>
      <c r="BM151" s="141" t="s">
        <v>7</v>
      </c>
    </row>
    <row r="152" spans="1:65" s="11" customFormat="1" ht="25.9" customHeight="1">
      <c r="B152" s="119"/>
      <c r="D152" s="120" t="s">
        <v>74</v>
      </c>
      <c r="E152" s="121" t="s">
        <v>118</v>
      </c>
      <c r="F152" s="121" t="s">
        <v>188</v>
      </c>
      <c r="J152" s="122">
        <f>BK152</f>
        <v>0</v>
      </c>
      <c r="L152" s="119"/>
      <c r="M152" s="123"/>
      <c r="N152" s="124"/>
      <c r="O152" s="124"/>
      <c r="P152" s="125">
        <f>SUM(P153:P168)</f>
        <v>55.217320000000001</v>
      </c>
      <c r="Q152" s="124"/>
      <c r="R152" s="125">
        <f>SUM(R153:R168)</f>
        <v>66.735699999999994</v>
      </c>
      <c r="S152" s="124"/>
      <c r="T152" s="126">
        <f>SUM(T153:T168)</f>
        <v>0</v>
      </c>
      <c r="AR152" s="120" t="s">
        <v>83</v>
      </c>
      <c r="AT152" s="127" t="s">
        <v>74</v>
      </c>
      <c r="AU152" s="127" t="s">
        <v>75</v>
      </c>
      <c r="AY152" s="120" t="s">
        <v>111</v>
      </c>
      <c r="BK152" s="128">
        <f>SUM(BK153:BK168)</f>
        <v>0</v>
      </c>
    </row>
    <row r="153" spans="1:65" s="2" customFormat="1" ht="24" customHeight="1">
      <c r="A153" s="27"/>
      <c r="B153" s="129"/>
      <c r="C153" s="130" t="s">
        <v>189</v>
      </c>
      <c r="D153" s="130" t="s">
        <v>113</v>
      </c>
      <c r="E153" s="131" t="s">
        <v>190</v>
      </c>
      <c r="F153" s="132" t="s">
        <v>191</v>
      </c>
      <c r="G153" s="133" t="s">
        <v>128</v>
      </c>
      <c r="H153" s="134">
        <v>64</v>
      </c>
      <c r="I153" s="135"/>
      <c r="J153" s="135">
        <f t="shared" ref="J153:J159" si="0">ROUND(I153*H153,2)</f>
        <v>0</v>
      </c>
      <c r="K153" s="136"/>
      <c r="L153" s="28"/>
      <c r="M153" s="137" t="s">
        <v>1</v>
      </c>
      <c r="N153" s="138" t="s">
        <v>41</v>
      </c>
      <c r="O153" s="139">
        <v>0</v>
      </c>
      <c r="P153" s="139">
        <f t="shared" ref="P153:P159" si="1">O153*H153</f>
        <v>0</v>
      </c>
      <c r="Q153" s="139">
        <v>0</v>
      </c>
      <c r="R153" s="139">
        <f t="shared" ref="R153:R159" si="2">Q153*H153</f>
        <v>0</v>
      </c>
      <c r="S153" s="139">
        <v>0</v>
      </c>
      <c r="T153" s="140">
        <f t="shared" ref="T153:T159" si="3">S153*H153</f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41" t="s">
        <v>117</v>
      </c>
      <c r="AT153" s="141" t="s">
        <v>113</v>
      </c>
      <c r="AU153" s="141" t="s">
        <v>83</v>
      </c>
      <c r="AY153" s="15" t="s">
        <v>111</v>
      </c>
      <c r="BE153" s="142">
        <f t="shared" ref="BE153:BE159" si="4">IF(N153="základná",J153,0)</f>
        <v>0</v>
      </c>
      <c r="BF153" s="142">
        <f t="shared" ref="BF153:BF159" si="5">IF(N153="znížená",J153,0)</f>
        <v>0</v>
      </c>
      <c r="BG153" s="142">
        <f t="shared" ref="BG153:BG159" si="6">IF(N153="zákl. prenesená",J153,0)</f>
        <v>0</v>
      </c>
      <c r="BH153" s="142">
        <f t="shared" ref="BH153:BH159" si="7">IF(N153="zníž. prenesená",J153,0)</f>
        <v>0</v>
      </c>
      <c r="BI153" s="142">
        <f t="shared" ref="BI153:BI159" si="8">IF(N153="nulová",J153,0)</f>
        <v>0</v>
      </c>
      <c r="BJ153" s="15" t="s">
        <v>118</v>
      </c>
      <c r="BK153" s="142">
        <f t="shared" ref="BK153:BK159" si="9">ROUND(I153*H153,2)</f>
        <v>0</v>
      </c>
      <c r="BL153" s="15" t="s">
        <v>117</v>
      </c>
      <c r="BM153" s="141" t="s">
        <v>192</v>
      </c>
    </row>
    <row r="154" spans="1:65" s="2" customFormat="1" ht="16.5" customHeight="1">
      <c r="A154" s="27"/>
      <c r="B154" s="129"/>
      <c r="C154" s="130" t="s">
        <v>7</v>
      </c>
      <c r="D154" s="130" t="s">
        <v>113</v>
      </c>
      <c r="E154" s="131" t="s">
        <v>193</v>
      </c>
      <c r="F154" s="132" t="s">
        <v>194</v>
      </c>
      <c r="G154" s="133" t="s">
        <v>128</v>
      </c>
      <c r="H154" s="134">
        <v>3.93</v>
      </c>
      <c r="I154" s="135"/>
      <c r="J154" s="135">
        <f t="shared" si="0"/>
        <v>0</v>
      </c>
      <c r="K154" s="136"/>
      <c r="L154" s="28"/>
      <c r="M154" s="137" t="s">
        <v>1</v>
      </c>
      <c r="N154" s="138" t="s">
        <v>41</v>
      </c>
      <c r="O154" s="139">
        <v>0.63400000000000001</v>
      </c>
      <c r="P154" s="139">
        <f t="shared" si="1"/>
        <v>2.4916200000000002</v>
      </c>
      <c r="Q154" s="139">
        <v>1.5948500000000001</v>
      </c>
      <c r="R154" s="139">
        <f t="shared" si="2"/>
        <v>6.2677605000000005</v>
      </c>
      <c r="S154" s="139">
        <v>0</v>
      </c>
      <c r="T154" s="140">
        <f t="shared" si="3"/>
        <v>0</v>
      </c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R154" s="141" t="s">
        <v>117</v>
      </c>
      <c r="AT154" s="141" t="s">
        <v>113</v>
      </c>
      <c r="AU154" s="141" t="s">
        <v>83</v>
      </c>
      <c r="AY154" s="15" t="s">
        <v>111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5" t="s">
        <v>118</v>
      </c>
      <c r="BK154" s="142">
        <f t="shared" si="9"/>
        <v>0</v>
      </c>
      <c r="BL154" s="15" t="s">
        <v>117</v>
      </c>
      <c r="BM154" s="141" t="s">
        <v>195</v>
      </c>
    </row>
    <row r="155" spans="1:65" s="2" customFormat="1" ht="24" customHeight="1">
      <c r="A155" s="27"/>
      <c r="B155" s="129"/>
      <c r="C155" s="130" t="s">
        <v>196</v>
      </c>
      <c r="D155" s="130" t="s">
        <v>113</v>
      </c>
      <c r="E155" s="131" t="s">
        <v>197</v>
      </c>
      <c r="F155" s="132" t="s">
        <v>198</v>
      </c>
      <c r="G155" s="133" t="s">
        <v>116</v>
      </c>
      <c r="H155" s="134">
        <v>384</v>
      </c>
      <c r="I155" s="135"/>
      <c r="J155" s="135">
        <f t="shared" si="0"/>
        <v>0</v>
      </c>
      <c r="K155" s="136"/>
      <c r="L155" s="28"/>
      <c r="M155" s="137" t="s">
        <v>1</v>
      </c>
      <c r="N155" s="138" t="s">
        <v>41</v>
      </c>
      <c r="O155" s="139">
        <v>0</v>
      </c>
      <c r="P155" s="139">
        <f t="shared" si="1"/>
        <v>0</v>
      </c>
      <c r="Q155" s="139">
        <v>0</v>
      </c>
      <c r="R155" s="139">
        <f t="shared" si="2"/>
        <v>0</v>
      </c>
      <c r="S155" s="139">
        <v>0</v>
      </c>
      <c r="T155" s="140">
        <f t="shared" si="3"/>
        <v>0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R155" s="141" t="s">
        <v>117</v>
      </c>
      <c r="AT155" s="141" t="s">
        <v>113</v>
      </c>
      <c r="AU155" s="141" t="s">
        <v>83</v>
      </c>
      <c r="AY155" s="15" t="s">
        <v>111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5" t="s">
        <v>118</v>
      </c>
      <c r="BK155" s="142">
        <f t="shared" si="9"/>
        <v>0</v>
      </c>
      <c r="BL155" s="15" t="s">
        <v>117</v>
      </c>
      <c r="BM155" s="141" t="s">
        <v>199</v>
      </c>
    </row>
    <row r="156" spans="1:65" s="2" customFormat="1" ht="16.5" customHeight="1">
      <c r="A156" s="27"/>
      <c r="B156" s="129"/>
      <c r="C156" s="151" t="s">
        <v>192</v>
      </c>
      <c r="D156" s="151" t="s">
        <v>200</v>
      </c>
      <c r="E156" s="152" t="s">
        <v>201</v>
      </c>
      <c r="F156" s="153" t="s">
        <v>202</v>
      </c>
      <c r="G156" s="154" t="s">
        <v>116</v>
      </c>
      <c r="H156" s="155">
        <v>403.2</v>
      </c>
      <c r="I156" s="156"/>
      <c r="J156" s="156">
        <f t="shared" si="0"/>
        <v>0</v>
      </c>
      <c r="K156" s="157"/>
      <c r="L156" s="158"/>
      <c r="M156" s="159" t="s">
        <v>1</v>
      </c>
      <c r="N156" s="160" t="s">
        <v>41</v>
      </c>
      <c r="O156" s="139">
        <v>0</v>
      </c>
      <c r="P156" s="139">
        <f t="shared" si="1"/>
        <v>0</v>
      </c>
      <c r="Q156" s="139">
        <v>0</v>
      </c>
      <c r="R156" s="139">
        <f t="shared" si="2"/>
        <v>0</v>
      </c>
      <c r="S156" s="139">
        <v>0</v>
      </c>
      <c r="T156" s="140">
        <f t="shared" si="3"/>
        <v>0</v>
      </c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R156" s="141" t="s">
        <v>147</v>
      </c>
      <c r="AT156" s="141" t="s">
        <v>200</v>
      </c>
      <c r="AU156" s="141" t="s">
        <v>83</v>
      </c>
      <c r="AY156" s="15" t="s">
        <v>111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5" t="s">
        <v>118</v>
      </c>
      <c r="BK156" s="142">
        <f t="shared" si="9"/>
        <v>0</v>
      </c>
      <c r="BL156" s="15" t="s">
        <v>117</v>
      </c>
      <c r="BM156" s="141" t="s">
        <v>203</v>
      </c>
    </row>
    <row r="157" spans="1:65" s="2" customFormat="1" ht="16.5" customHeight="1">
      <c r="A157" s="27"/>
      <c r="B157" s="129"/>
      <c r="C157" s="130" t="s">
        <v>204</v>
      </c>
      <c r="D157" s="130" t="s">
        <v>113</v>
      </c>
      <c r="E157" s="131" t="s">
        <v>205</v>
      </c>
      <c r="F157" s="132" t="s">
        <v>206</v>
      </c>
      <c r="G157" s="133" t="s">
        <v>173</v>
      </c>
      <c r="H157" s="134">
        <v>129.6</v>
      </c>
      <c r="I157" s="135"/>
      <c r="J157" s="135">
        <f t="shared" si="0"/>
        <v>0</v>
      </c>
      <c r="K157" s="136"/>
      <c r="L157" s="28"/>
      <c r="M157" s="137" t="s">
        <v>1</v>
      </c>
      <c r="N157" s="138" t="s">
        <v>41</v>
      </c>
      <c r="O157" s="139">
        <v>0</v>
      </c>
      <c r="P157" s="139">
        <f t="shared" si="1"/>
        <v>0</v>
      </c>
      <c r="Q157" s="139">
        <v>0</v>
      </c>
      <c r="R157" s="139">
        <f t="shared" si="2"/>
        <v>0</v>
      </c>
      <c r="S157" s="139">
        <v>0</v>
      </c>
      <c r="T157" s="140">
        <f t="shared" si="3"/>
        <v>0</v>
      </c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R157" s="141" t="s">
        <v>117</v>
      </c>
      <c r="AT157" s="141" t="s">
        <v>113</v>
      </c>
      <c r="AU157" s="141" t="s">
        <v>83</v>
      </c>
      <c r="AY157" s="15" t="s">
        <v>111</v>
      </c>
      <c r="BE157" s="142">
        <f t="shared" si="4"/>
        <v>0</v>
      </c>
      <c r="BF157" s="142">
        <f t="shared" si="5"/>
        <v>0</v>
      </c>
      <c r="BG157" s="142">
        <f t="shared" si="6"/>
        <v>0</v>
      </c>
      <c r="BH157" s="142">
        <f t="shared" si="7"/>
        <v>0</v>
      </c>
      <c r="BI157" s="142">
        <f t="shared" si="8"/>
        <v>0</v>
      </c>
      <c r="BJ157" s="15" t="s">
        <v>118</v>
      </c>
      <c r="BK157" s="142">
        <f t="shared" si="9"/>
        <v>0</v>
      </c>
      <c r="BL157" s="15" t="s">
        <v>117</v>
      </c>
      <c r="BM157" s="141" t="s">
        <v>207</v>
      </c>
    </row>
    <row r="158" spans="1:65" s="2" customFormat="1" ht="16.5" customHeight="1">
      <c r="A158" s="27"/>
      <c r="B158" s="129"/>
      <c r="C158" s="130" t="s">
        <v>199</v>
      </c>
      <c r="D158" s="130" t="s">
        <v>113</v>
      </c>
      <c r="E158" s="131" t="s">
        <v>208</v>
      </c>
      <c r="F158" s="132" t="s">
        <v>209</v>
      </c>
      <c r="G158" s="133" t="s">
        <v>173</v>
      </c>
      <c r="H158" s="134">
        <v>30.6</v>
      </c>
      <c r="I158" s="135"/>
      <c r="J158" s="135">
        <f t="shared" si="0"/>
        <v>0</v>
      </c>
      <c r="K158" s="136"/>
      <c r="L158" s="28"/>
      <c r="M158" s="137" t="s">
        <v>1</v>
      </c>
      <c r="N158" s="138" t="s">
        <v>41</v>
      </c>
      <c r="O158" s="139">
        <v>0</v>
      </c>
      <c r="P158" s="139">
        <f t="shared" si="1"/>
        <v>0</v>
      </c>
      <c r="Q158" s="139">
        <v>0</v>
      </c>
      <c r="R158" s="139">
        <f t="shared" si="2"/>
        <v>0</v>
      </c>
      <c r="S158" s="139">
        <v>0</v>
      </c>
      <c r="T158" s="140">
        <f t="shared" si="3"/>
        <v>0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R158" s="141" t="s">
        <v>117</v>
      </c>
      <c r="AT158" s="141" t="s">
        <v>113</v>
      </c>
      <c r="AU158" s="141" t="s">
        <v>83</v>
      </c>
      <c r="AY158" s="15" t="s">
        <v>111</v>
      </c>
      <c r="BE158" s="142">
        <f t="shared" si="4"/>
        <v>0</v>
      </c>
      <c r="BF158" s="142">
        <f t="shared" si="5"/>
        <v>0</v>
      </c>
      <c r="BG158" s="142">
        <f t="shared" si="6"/>
        <v>0</v>
      </c>
      <c r="BH158" s="142">
        <f t="shared" si="7"/>
        <v>0</v>
      </c>
      <c r="BI158" s="142">
        <f t="shared" si="8"/>
        <v>0</v>
      </c>
      <c r="BJ158" s="15" t="s">
        <v>118</v>
      </c>
      <c r="BK158" s="142">
        <f t="shared" si="9"/>
        <v>0</v>
      </c>
      <c r="BL158" s="15" t="s">
        <v>117</v>
      </c>
      <c r="BM158" s="141" t="s">
        <v>210</v>
      </c>
    </row>
    <row r="159" spans="1:65" s="2" customFormat="1" ht="24" customHeight="1">
      <c r="A159" s="27"/>
      <c r="B159" s="129"/>
      <c r="C159" s="130" t="s">
        <v>211</v>
      </c>
      <c r="D159" s="130" t="s">
        <v>113</v>
      </c>
      <c r="E159" s="131" t="s">
        <v>212</v>
      </c>
      <c r="F159" s="132" t="s">
        <v>213</v>
      </c>
      <c r="G159" s="133" t="s">
        <v>116</v>
      </c>
      <c r="H159" s="134">
        <v>9</v>
      </c>
      <c r="I159" s="135"/>
      <c r="J159" s="135">
        <f t="shared" si="0"/>
        <v>0</v>
      </c>
      <c r="K159" s="136"/>
      <c r="L159" s="28"/>
      <c r="M159" s="137" t="s">
        <v>1</v>
      </c>
      <c r="N159" s="138" t="s">
        <v>41</v>
      </c>
      <c r="O159" s="139">
        <v>4.0000000000000001E-3</v>
      </c>
      <c r="P159" s="139">
        <f t="shared" si="1"/>
        <v>3.6000000000000004E-2</v>
      </c>
      <c r="Q159" s="139">
        <v>0</v>
      </c>
      <c r="R159" s="139">
        <f t="shared" si="2"/>
        <v>0</v>
      </c>
      <c r="S159" s="139">
        <v>0</v>
      </c>
      <c r="T159" s="140">
        <f t="shared" si="3"/>
        <v>0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R159" s="141" t="s">
        <v>117</v>
      </c>
      <c r="AT159" s="141" t="s">
        <v>113</v>
      </c>
      <c r="AU159" s="141" t="s">
        <v>83</v>
      </c>
      <c r="AY159" s="15" t="s">
        <v>111</v>
      </c>
      <c r="BE159" s="142">
        <f t="shared" si="4"/>
        <v>0</v>
      </c>
      <c r="BF159" s="142">
        <f t="shared" si="5"/>
        <v>0</v>
      </c>
      <c r="BG159" s="142">
        <f t="shared" si="6"/>
        <v>0</v>
      </c>
      <c r="BH159" s="142">
        <f t="shared" si="7"/>
        <v>0</v>
      </c>
      <c r="BI159" s="142">
        <f t="shared" si="8"/>
        <v>0</v>
      </c>
      <c r="BJ159" s="15" t="s">
        <v>118</v>
      </c>
      <c r="BK159" s="142">
        <f t="shared" si="9"/>
        <v>0</v>
      </c>
      <c r="BL159" s="15" t="s">
        <v>117</v>
      </c>
      <c r="BM159" s="141" t="s">
        <v>214</v>
      </c>
    </row>
    <row r="160" spans="1:65" s="12" customFormat="1">
      <c r="B160" s="143"/>
      <c r="D160" s="144" t="s">
        <v>123</v>
      </c>
      <c r="E160" s="145" t="s">
        <v>1</v>
      </c>
      <c r="F160" s="146" t="s">
        <v>215</v>
      </c>
      <c r="H160" s="147">
        <v>9</v>
      </c>
      <c r="L160" s="143"/>
      <c r="M160" s="148"/>
      <c r="N160" s="149"/>
      <c r="O160" s="149"/>
      <c r="P160" s="149"/>
      <c r="Q160" s="149"/>
      <c r="R160" s="149"/>
      <c r="S160" s="149"/>
      <c r="T160" s="150"/>
      <c r="AT160" s="145" t="s">
        <v>123</v>
      </c>
      <c r="AU160" s="145" t="s">
        <v>83</v>
      </c>
      <c r="AV160" s="12" t="s">
        <v>118</v>
      </c>
      <c r="AW160" s="12" t="s">
        <v>29</v>
      </c>
      <c r="AX160" s="12" t="s">
        <v>83</v>
      </c>
      <c r="AY160" s="145" t="s">
        <v>111</v>
      </c>
    </row>
    <row r="161" spans="1:65" s="2" customFormat="1" ht="24" customHeight="1">
      <c r="A161" s="27"/>
      <c r="B161" s="129"/>
      <c r="C161" s="130" t="s">
        <v>203</v>
      </c>
      <c r="D161" s="130" t="s">
        <v>113</v>
      </c>
      <c r="E161" s="131" t="s">
        <v>216</v>
      </c>
      <c r="F161" s="132" t="s">
        <v>217</v>
      </c>
      <c r="G161" s="133" t="s">
        <v>173</v>
      </c>
      <c r="H161" s="134">
        <v>3</v>
      </c>
      <c r="I161" s="135"/>
      <c r="J161" s="135">
        <f>ROUND(I161*H161,2)</f>
        <v>0</v>
      </c>
      <c r="K161" s="136"/>
      <c r="L161" s="28"/>
      <c r="M161" s="137" t="s">
        <v>1</v>
      </c>
      <c r="N161" s="138" t="s">
        <v>41</v>
      </c>
      <c r="O161" s="139">
        <v>2.35</v>
      </c>
      <c r="P161" s="139">
        <f>O161*H161</f>
        <v>7.0500000000000007</v>
      </c>
      <c r="Q161" s="139">
        <v>2.2110000000000001E-2</v>
      </c>
      <c r="R161" s="139">
        <f>Q161*H161</f>
        <v>6.633E-2</v>
      </c>
      <c r="S161" s="139">
        <v>0</v>
      </c>
      <c r="T161" s="140">
        <f>S161*H161</f>
        <v>0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R161" s="141" t="s">
        <v>117</v>
      </c>
      <c r="AT161" s="141" t="s">
        <v>113</v>
      </c>
      <c r="AU161" s="141" t="s">
        <v>83</v>
      </c>
      <c r="AY161" s="15" t="s">
        <v>111</v>
      </c>
      <c r="BE161" s="142">
        <f>IF(N161="základná",J161,0)</f>
        <v>0</v>
      </c>
      <c r="BF161" s="142">
        <f>IF(N161="znížená",J161,0)</f>
        <v>0</v>
      </c>
      <c r="BG161" s="142">
        <f>IF(N161="zákl. prenesená",J161,0)</f>
        <v>0</v>
      </c>
      <c r="BH161" s="142">
        <f>IF(N161="zníž. prenesená",J161,0)</f>
        <v>0</v>
      </c>
      <c r="BI161" s="142">
        <f>IF(N161="nulová",J161,0)</f>
        <v>0</v>
      </c>
      <c r="BJ161" s="15" t="s">
        <v>118</v>
      </c>
      <c r="BK161" s="142">
        <f>ROUND(I161*H161,2)</f>
        <v>0</v>
      </c>
      <c r="BL161" s="15" t="s">
        <v>117</v>
      </c>
      <c r="BM161" s="141" t="s">
        <v>218</v>
      </c>
    </row>
    <row r="162" spans="1:65" s="2" customFormat="1" ht="24" customHeight="1">
      <c r="A162" s="27"/>
      <c r="B162" s="129"/>
      <c r="C162" s="151" t="s">
        <v>219</v>
      </c>
      <c r="D162" s="151" t="s">
        <v>200</v>
      </c>
      <c r="E162" s="152" t="s">
        <v>220</v>
      </c>
      <c r="F162" s="153" t="s">
        <v>221</v>
      </c>
      <c r="G162" s="154" t="s">
        <v>222</v>
      </c>
      <c r="H162" s="155">
        <v>3.06</v>
      </c>
      <c r="I162" s="156"/>
      <c r="J162" s="156">
        <f>ROUND(I162*H162,2)</f>
        <v>0</v>
      </c>
      <c r="K162" s="157"/>
      <c r="L162" s="158"/>
      <c r="M162" s="159" t="s">
        <v>1</v>
      </c>
      <c r="N162" s="160" t="s">
        <v>41</v>
      </c>
      <c r="O162" s="139">
        <v>0</v>
      </c>
      <c r="P162" s="139">
        <f>O162*H162</f>
        <v>0</v>
      </c>
      <c r="Q162" s="139">
        <v>0.71</v>
      </c>
      <c r="R162" s="139">
        <f>Q162*H162</f>
        <v>2.1726000000000001</v>
      </c>
      <c r="S162" s="139">
        <v>0</v>
      </c>
      <c r="T162" s="140">
        <f>S162*H162</f>
        <v>0</v>
      </c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R162" s="141" t="s">
        <v>147</v>
      </c>
      <c r="AT162" s="141" t="s">
        <v>200</v>
      </c>
      <c r="AU162" s="141" t="s">
        <v>83</v>
      </c>
      <c r="AY162" s="15" t="s">
        <v>111</v>
      </c>
      <c r="BE162" s="142">
        <f>IF(N162="základná",J162,0)</f>
        <v>0</v>
      </c>
      <c r="BF162" s="142">
        <f>IF(N162="znížená",J162,0)</f>
        <v>0</v>
      </c>
      <c r="BG162" s="142">
        <f>IF(N162="zákl. prenesená",J162,0)</f>
        <v>0</v>
      </c>
      <c r="BH162" s="142">
        <f>IF(N162="zníž. prenesená",J162,0)</f>
        <v>0</v>
      </c>
      <c r="BI162" s="142">
        <f>IF(N162="nulová",J162,0)</f>
        <v>0</v>
      </c>
      <c r="BJ162" s="15" t="s">
        <v>118</v>
      </c>
      <c r="BK162" s="142">
        <f>ROUND(I162*H162,2)</f>
        <v>0</v>
      </c>
      <c r="BL162" s="15" t="s">
        <v>117</v>
      </c>
      <c r="BM162" s="141" t="s">
        <v>223</v>
      </c>
    </row>
    <row r="163" spans="1:65" s="12" customFormat="1">
      <c r="B163" s="143"/>
      <c r="D163" s="144" t="s">
        <v>123</v>
      </c>
      <c r="F163" s="146" t="s">
        <v>224</v>
      </c>
      <c r="H163" s="147">
        <v>3.06</v>
      </c>
      <c r="L163" s="143"/>
      <c r="M163" s="148"/>
      <c r="N163" s="149"/>
      <c r="O163" s="149"/>
      <c r="P163" s="149"/>
      <c r="Q163" s="149"/>
      <c r="R163" s="149"/>
      <c r="S163" s="149"/>
      <c r="T163" s="150"/>
      <c r="AT163" s="145" t="s">
        <v>123</v>
      </c>
      <c r="AU163" s="145" t="s">
        <v>83</v>
      </c>
      <c r="AV163" s="12" t="s">
        <v>118</v>
      </c>
      <c r="AW163" s="12" t="s">
        <v>3</v>
      </c>
      <c r="AX163" s="12" t="s">
        <v>83</v>
      </c>
      <c r="AY163" s="145" t="s">
        <v>111</v>
      </c>
    </row>
    <row r="164" spans="1:65" s="2" customFormat="1" ht="24" customHeight="1">
      <c r="A164" s="27"/>
      <c r="B164" s="129"/>
      <c r="C164" s="151" t="s">
        <v>207</v>
      </c>
      <c r="D164" s="151" t="s">
        <v>200</v>
      </c>
      <c r="E164" s="152" t="s">
        <v>225</v>
      </c>
      <c r="F164" s="153" t="s">
        <v>226</v>
      </c>
      <c r="G164" s="154" t="s">
        <v>222</v>
      </c>
      <c r="H164" s="155">
        <v>1</v>
      </c>
      <c r="I164" s="156"/>
      <c r="J164" s="156">
        <f>ROUND(I164*H164,2)</f>
        <v>0</v>
      </c>
      <c r="K164" s="157"/>
      <c r="L164" s="158"/>
      <c r="M164" s="159" t="s">
        <v>1</v>
      </c>
      <c r="N164" s="160" t="s">
        <v>41</v>
      </c>
      <c r="O164" s="139">
        <v>0</v>
      </c>
      <c r="P164" s="139">
        <f>O164*H164</f>
        <v>0</v>
      </c>
      <c r="Q164" s="139">
        <v>0.15</v>
      </c>
      <c r="R164" s="139">
        <f>Q164*H164</f>
        <v>0.15</v>
      </c>
      <c r="S164" s="139">
        <v>0</v>
      </c>
      <c r="T164" s="140">
        <f>S164*H164</f>
        <v>0</v>
      </c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R164" s="141" t="s">
        <v>147</v>
      </c>
      <c r="AT164" s="141" t="s">
        <v>200</v>
      </c>
      <c r="AU164" s="141" t="s">
        <v>83</v>
      </c>
      <c r="AY164" s="15" t="s">
        <v>111</v>
      </c>
      <c r="BE164" s="142">
        <f>IF(N164="základná",J164,0)</f>
        <v>0</v>
      </c>
      <c r="BF164" s="142">
        <f>IF(N164="znížená",J164,0)</f>
        <v>0</v>
      </c>
      <c r="BG164" s="142">
        <f>IF(N164="zákl. prenesená",J164,0)</f>
        <v>0</v>
      </c>
      <c r="BH164" s="142">
        <f>IF(N164="zníž. prenesená",J164,0)</f>
        <v>0</v>
      </c>
      <c r="BI164" s="142">
        <f>IF(N164="nulová",J164,0)</f>
        <v>0</v>
      </c>
      <c r="BJ164" s="15" t="s">
        <v>118</v>
      </c>
      <c r="BK164" s="142">
        <f>ROUND(I164*H164,2)</f>
        <v>0</v>
      </c>
      <c r="BL164" s="15" t="s">
        <v>117</v>
      </c>
      <c r="BM164" s="141" t="s">
        <v>227</v>
      </c>
    </row>
    <row r="165" spans="1:65" s="2" customFormat="1" ht="24" customHeight="1">
      <c r="A165" s="27"/>
      <c r="B165" s="129"/>
      <c r="C165" s="130" t="s">
        <v>228</v>
      </c>
      <c r="D165" s="130" t="s">
        <v>113</v>
      </c>
      <c r="E165" s="131" t="s">
        <v>229</v>
      </c>
      <c r="F165" s="132" t="s">
        <v>230</v>
      </c>
      <c r="G165" s="133" t="s">
        <v>128</v>
      </c>
      <c r="H165" s="134">
        <v>19.93</v>
      </c>
      <c r="I165" s="135"/>
      <c r="J165" s="135">
        <f>ROUND(I165*H165,2)</f>
        <v>0</v>
      </c>
      <c r="K165" s="136"/>
      <c r="L165" s="28"/>
      <c r="M165" s="137" t="s">
        <v>1</v>
      </c>
      <c r="N165" s="138" t="s">
        <v>41</v>
      </c>
      <c r="O165" s="139">
        <v>2.29</v>
      </c>
      <c r="P165" s="139">
        <f>O165*H165</f>
        <v>45.639699999999998</v>
      </c>
      <c r="Q165" s="139">
        <v>2.9141499999999998</v>
      </c>
      <c r="R165" s="139">
        <f>Q165*H165</f>
        <v>58.079009499999998</v>
      </c>
      <c r="S165" s="139">
        <v>0</v>
      </c>
      <c r="T165" s="140">
        <f>S165*H165</f>
        <v>0</v>
      </c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R165" s="141" t="s">
        <v>117</v>
      </c>
      <c r="AT165" s="141" t="s">
        <v>113</v>
      </c>
      <c r="AU165" s="141" t="s">
        <v>83</v>
      </c>
      <c r="AY165" s="15" t="s">
        <v>111</v>
      </c>
      <c r="BE165" s="142">
        <f>IF(N165="základná",J165,0)</f>
        <v>0</v>
      </c>
      <c r="BF165" s="142">
        <f>IF(N165="znížená",J165,0)</f>
        <v>0</v>
      </c>
      <c r="BG165" s="142">
        <f>IF(N165="zákl. prenesená",J165,0)</f>
        <v>0</v>
      </c>
      <c r="BH165" s="142">
        <f>IF(N165="zníž. prenesená",J165,0)</f>
        <v>0</v>
      </c>
      <c r="BI165" s="142">
        <f>IF(N165="nulová",J165,0)</f>
        <v>0</v>
      </c>
      <c r="BJ165" s="15" t="s">
        <v>118</v>
      </c>
      <c r="BK165" s="142">
        <f>ROUND(I165*H165,2)</f>
        <v>0</v>
      </c>
      <c r="BL165" s="15" t="s">
        <v>117</v>
      </c>
      <c r="BM165" s="141" t="s">
        <v>231</v>
      </c>
    </row>
    <row r="166" spans="1:65" s="12" customFormat="1">
      <c r="B166" s="143"/>
      <c r="D166" s="144" t="s">
        <v>123</v>
      </c>
      <c r="E166" s="145" t="s">
        <v>1</v>
      </c>
      <c r="F166" s="146" t="s">
        <v>130</v>
      </c>
      <c r="H166" s="147">
        <v>27</v>
      </c>
      <c r="L166" s="143"/>
      <c r="M166" s="148"/>
      <c r="N166" s="149"/>
      <c r="O166" s="149"/>
      <c r="P166" s="149"/>
      <c r="Q166" s="149"/>
      <c r="R166" s="149"/>
      <c r="S166" s="149"/>
      <c r="T166" s="150"/>
      <c r="AT166" s="145" t="s">
        <v>123</v>
      </c>
      <c r="AU166" s="145" t="s">
        <v>83</v>
      </c>
      <c r="AV166" s="12" t="s">
        <v>118</v>
      </c>
      <c r="AW166" s="12" t="s">
        <v>29</v>
      </c>
      <c r="AX166" s="12" t="s">
        <v>75</v>
      </c>
      <c r="AY166" s="145" t="s">
        <v>111</v>
      </c>
    </row>
    <row r="167" spans="1:65" s="12" customFormat="1">
      <c r="B167" s="143"/>
      <c r="D167" s="144" t="s">
        <v>123</v>
      </c>
      <c r="E167" s="145" t="s">
        <v>1</v>
      </c>
      <c r="F167" s="146" t="s">
        <v>232</v>
      </c>
      <c r="H167" s="147">
        <v>-7.07</v>
      </c>
      <c r="L167" s="143"/>
      <c r="M167" s="148"/>
      <c r="N167" s="149"/>
      <c r="O167" s="149"/>
      <c r="P167" s="149"/>
      <c r="Q167" s="149"/>
      <c r="R167" s="149"/>
      <c r="S167" s="149"/>
      <c r="T167" s="150"/>
      <c r="AT167" s="145" t="s">
        <v>123</v>
      </c>
      <c r="AU167" s="145" t="s">
        <v>83</v>
      </c>
      <c r="AV167" s="12" t="s">
        <v>118</v>
      </c>
      <c r="AW167" s="12" t="s">
        <v>29</v>
      </c>
      <c r="AX167" s="12" t="s">
        <v>75</v>
      </c>
      <c r="AY167" s="145" t="s">
        <v>111</v>
      </c>
    </row>
    <row r="168" spans="1:65" s="13" customFormat="1">
      <c r="B168" s="161"/>
      <c r="D168" s="144" t="s">
        <v>123</v>
      </c>
      <c r="E168" s="162" t="s">
        <v>1</v>
      </c>
      <c r="F168" s="163" t="s">
        <v>233</v>
      </c>
      <c r="H168" s="164">
        <v>19.93</v>
      </c>
      <c r="L168" s="161"/>
      <c r="M168" s="165"/>
      <c r="N168" s="166"/>
      <c r="O168" s="166"/>
      <c r="P168" s="166"/>
      <c r="Q168" s="166"/>
      <c r="R168" s="166"/>
      <c r="S168" s="166"/>
      <c r="T168" s="167"/>
      <c r="AT168" s="162" t="s">
        <v>123</v>
      </c>
      <c r="AU168" s="162" t="s">
        <v>83</v>
      </c>
      <c r="AV168" s="13" t="s">
        <v>117</v>
      </c>
      <c r="AW168" s="13" t="s">
        <v>29</v>
      </c>
      <c r="AX168" s="13" t="s">
        <v>83</v>
      </c>
      <c r="AY168" s="162" t="s">
        <v>111</v>
      </c>
    </row>
    <row r="169" spans="1:65" s="11" customFormat="1" ht="25.9" customHeight="1">
      <c r="B169" s="119"/>
      <c r="D169" s="120" t="s">
        <v>74</v>
      </c>
      <c r="E169" s="121" t="s">
        <v>134</v>
      </c>
      <c r="F169" s="121" t="s">
        <v>234</v>
      </c>
      <c r="J169" s="122">
        <f>BK169</f>
        <v>0</v>
      </c>
      <c r="L169" s="119"/>
      <c r="M169" s="123"/>
      <c r="N169" s="124"/>
      <c r="O169" s="124"/>
      <c r="P169" s="125">
        <f>SUM(P170:P175)</f>
        <v>0</v>
      </c>
      <c r="Q169" s="124"/>
      <c r="R169" s="125">
        <f>SUM(R170:R175)</f>
        <v>0</v>
      </c>
      <c r="S169" s="124"/>
      <c r="T169" s="126">
        <f>SUM(T170:T175)</f>
        <v>0</v>
      </c>
      <c r="AR169" s="120" t="s">
        <v>83</v>
      </c>
      <c r="AT169" s="127" t="s">
        <v>74</v>
      </c>
      <c r="AU169" s="127" t="s">
        <v>75</v>
      </c>
      <c r="AY169" s="120" t="s">
        <v>111</v>
      </c>
      <c r="BK169" s="128">
        <f>SUM(BK170:BK175)</f>
        <v>0</v>
      </c>
    </row>
    <row r="170" spans="1:65" s="2" customFormat="1" ht="24" customHeight="1">
      <c r="A170" s="27"/>
      <c r="B170" s="129"/>
      <c r="C170" s="130" t="s">
        <v>210</v>
      </c>
      <c r="D170" s="130" t="s">
        <v>113</v>
      </c>
      <c r="E170" s="131" t="s">
        <v>235</v>
      </c>
      <c r="F170" s="132" t="s">
        <v>236</v>
      </c>
      <c r="G170" s="133" t="s">
        <v>116</v>
      </c>
      <c r="H170" s="134">
        <v>610.82299999999998</v>
      </c>
      <c r="I170" s="135"/>
      <c r="J170" s="135">
        <f t="shared" ref="J170:J175" si="10">ROUND(I170*H170,2)</f>
        <v>0</v>
      </c>
      <c r="K170" s="136"/>
      <c r="L170" s="28"/>
      <c r="M170" s="137" t="s">
        <v>1</v>
      </c>
      <c r="N170" s="138" t="s">
        <v>41</v>
      </c>
      <c r="O170" s="139">
        <v>0</v>
      </c>
      <c r="P170" s="139">
        <f t="shared" ref="P170:P175" si="11">O170*H170</f>
        <v>0</v>
      </c>
      <c r="Q170" s="139">
        <v>0</v>
      </c>
      <c r="R170" s="139">
        <f t="shared" ref="R170:R175" si="12">Q170*H170</f>
        <v>0</v>
      </c>
      <c r="S170" s="139">
        <v>0</v>
      </c>
      <c r="T170" s="140">
        <f t="shared" ref="T170:T175" si="13">S170*H170</f>
        <v>0</v>
      </c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R170" s="141" t="s">
        <v>117</v>
      </c>
      <c r="AT170" s="141" t="s">
        <v>113</v>
      </c>
      <c r="AU170" s="141" t="s">
        <v>83</v>
      </c>
      <c r="AY170" s="15" t="s">
        <v>111</v>
      </c>
      <c r="BE170" s="142">
        <f t="shared" ref="BE170:BE175" si="14">IF(N170="základná",J170,0)</f>
        <v>0</v>
      </c>
      <c r="BF170" s="142">
        <f t="shared" ref="BF170:BF175" si="15">IF(N170="znížená",J170,0)</f>
        <v>0</v>
      </c>
      <c r="BG170" s="142">
        <f t="shared" ref="BG170:BG175" si="16">IF(N170="zákl. prenesená",J170,0)</f>
        <v>0</v>
      </c>
      <c r="BH170" s="142">
        <f t="shared" ref="BH170:BH175" si="17">IF(N170="zníž. prenesená",J170,0)</f>
        <v>0</v>
      </c>
      <c r="BI170" s="142">
        <f t="shared" ref="BI170:BI175" si="18">IF(N170="nulová",J170,0)</f>
        <v>0</v>
      </c>
      <c r="BJ170" s="15" t="s">
        <v>118</v>
      </c>
      <c r="BK170" s="142">
        <f t="shared" ref="BK170:BK175" si="19">ROUND(I170*H170,2)</f>
        <v>0</v>
      </c>
      <c r="BL170" s="15" t="s">
        <v>117</v>
      </c>
      <c r="BM170" s="141" t="s">
        <v>237</v>
      </c>
    </row>
    <row r="171" spans="1:65" s="2" customFormat="1" ht="16.5" customHeight="1">
      <c r="A171" s="27"/>
      <c r="B171" s="129"/>
      <c r="C171" s="151" t="s">
        <v>238</v>
      </c>
      <c r="D171" s="151" t="s">
        <v>200</v>
      </c>
      <c r="E171" s="152" t="s">
        <v>239</v>
      </c>
      <c r="F171" s="153" t="s">
        <v>240</v>
      </c>
      <c r="G171" s="154" t="s">
        <v>154</v>
      </c>
      <c r="H171" s="155">
        <v>30.54</v>
      </c>
      <c r="I171" s="156"/>
      <c r="J171" s="156">
        <f t="shared" si="10"/>
        <v>0</v>
      </c>
      <c r="K171" s="157"/>
      <c r="L171" s="158"/>
      <c r="M171" s="159" t="s">
        <v>1</v>
      </c>
      <c r="N171" s="160" t="s">
        <v>41</v>
      </c>
      <c r="O171" s="139">
        <v>0</v>
      </c>
      <c r="P171" s="139">
        <f t="shared" si="11"/>
        <v>0</v>
      </c>
      <c r="Q171" s="139">
        <v>0</v>
      </c>
      <c r="R171" s="139">
        <f t="shared" si="12"/>
        <v>0</v>
      </c>
      <c r="S171" s="139">
        <v>0</v>
      </c>
      <c r="T171" s="140">
        <f t="shared" si="13"/>
        <v>0</v>
      </c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R171" s="141" t="s">
        <v>147</v>
      </c>
      <c r="AT171" s="141" t="s">
        <v>200</v>
      </c>
      <c r="AU171" s="141" t="s">
        <v>83</v>
      </c>
      <c r="AY171" s="15" t="s">
        <v>111</v>
      </c>
      <c r="BE171" s="142">
        <f t="shared" si="14"/>
        <v>0</v>
      </c>
      <c r="BF171" s="142">
        <f t="shared" si="15"/>
        <v>0</v>
      </c>
      <c r="BG171" s="142">
        <f t="shared" si="16"/>
        <v>0</v>
      </c>
      <c r="BH171" s="142">
        <f t="shared" si="17"/>
        <v>0</v>
      </c>
      <c r="BI171" s="142">
        <f t="shared" si="18"/>
        <v>0</v>
      </c>
      <c r="BJ171" s="15" t="s">
        <v>118</v>
      </c>
      <c r="BK171" s="142">
        <f t="shared" si="19"/>
        <v>0</v>
      </c>
      <c r="BL171" s="15" t="s">
        <v>117</v>
      </c>
      <c r="BM171" s="141" t="s">
        <v>241</v>
      </c>
    </row>
    <row r="172" spans="1:65" s="2" customFormat="1" ht="24" customHeight="1">
      <c r="A172" s="27"/>
      <c r="B172" s="129"/>
      <c r="C172" s="130" t="s">
        <v>242</v>
      </c>
      <c r="D172" s="130" t="s">
        <v>113</v>
      </c>
      <c r="E172" s="131" t="s">
        <v>243</v>
      </c>
      <c r="F172" s="132" t="s">
        <v>244</v>
      </c>
      <c r="G172" s="133" t="s">
        <v>116</v>
      </c>
      <c r="H172" s="134">
        <v>610.82299999999998</v>
      </c>
      <c r="I172" s="135"/>
      <c r="J172" s="135">
        <f t="shared" si="10"/>
        <v>0</v>
      </c>
      <c r="K172" s="136"/>
      <c r="L172" s="28"/>
      <c r="M172" s="137" t="s">
        <v>1</v>
      </c>
      <c r="N172" s="138" t="s">
        <v>41</v>
      </c>
      <c r="O172" s="139">
        <v>0</v>
      </c>
      <c r="P172" s="139">
        <f t="shared" si="11"/>
        <v>0</v>
      </c>
      <c r="Q172" s="139">
        <v>0</v>
      </c>
      <c r="R172" s="139">
        <f t="shared" si="12"/>
        <v>0</v>
      </c>
      <c r="S172" s="139">
        <v>0</v>
      </c>
      <c r="T172" s="140">
        <f t="shared" si="13"/>
        <v>0</v>
      </c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R172" s="141" t="s">
        <v>117</v>
      </c>
      <c r="AT172" s="141" t="s">
        <v>113</v>
      </c>
      <c r="AU172" s="141" t="s">
        <v>83</v>
      </c>
      <c r="AY172" s="15" t="s">
        <v>111</v>
      </c>
      <c r="BE172" s="142">
        <f t="shared" si="14"/>
        <v>0</v>
      </c>
      <c r="BF172" s="142">
        <f t="shared" si="15"/>
        <v>0</v>
      </c>
      <c r="BG172" s="142">
        <f t="shared" si="16"/>
        <v>0</v>
      </c>
      <c r="BH172" s="142">
        <f t="shared" si="17"/>
        <v>0</v>
      </c>
      <c r="BI172" s="142">
        <f t="shared" si="18"/>
        <v>0</v>
      </c>
      <c r="BJ172" s="15" t="s">
        <v>118</v>
      </c>
      <c r="BK172" s="142">
        <f t="shared" si="19"/>
        <v>0</v>
      </c>
      <c r="BL172" s="15" t="s">
        <v>117</v>
      </c>
      <c r="BM172" s="141" t="s">
        <v>245</v>
      </c>
    </row>
    <row r="173" spans="1:65" s="2" customFormat="1" ht="16.5" customHeight="1">
      <c r="A173" s="27"/>
      <c r="B173" s="129"/>
      <c r="C173" s="151" t="s">
        <v>246</v>
      </c>
      <c r="D173" s="151" t="s">
        <v>200</v>
      </c>
      <c r="E173" s="152" t="s">
        <v>247</v>
      </c>
      <c r="F173" s="153" t="s">
        <v>248</v>
      </c>
      <c r="G173" s="154" t="s">
        <v>154</v>
      </c>
      <c r="H173" s="155">
        <v>120.5</v>
      </c>
      <c r="I173" s="156"/>
      <c r="J173" s="156">
        <f t="shared" si="10"/>
        <v>0</v>
      </c>
      <c r="K173" s="157"/>
      <c r="L173" s="158"/>
      <c r="M173" s="159" t="s">
        <v>1</v>
      </c>
      <c r="N173" s="160" t="s">
        <v>41</v>
      </c>
      <c r="O173" s="139">
        <v>0</v>
      </c>
      <c r="P173" s="139">
        <f t="shared" si="11"/>
        <v>0</v>
      </c>
      <c r="Q173" s="139">
        <v>0</v>
      </c>
      <c r="R173" s="139">
        <f t="shared" si="12"/>
        <v>0</v>
      </c>
      <c r="S173" s="139">
        <v>0</v>
      </c>
      <c r="T173" s="140">
        <f t="shared" si="13"/>
        <v>0</v>
      </c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R173" s="141" t="s">
        <v>147</v>
      </c>
      <c r="AT173" s="141" t="s">
        <v>200</v>
      </c>
      <c r="AU173" s="141" t="s">
        <v>83</v>
      </c>
      <c r="AY173" s="15" t="s">
        <v>111</v>
      </c>
      <c r="BE173" s="142">
        <f t="shared" si="14"/>
        <v>0</v>
      </c>
      <c r="BF173" s="142">
        <f t="shared" si="15"/>
        <v>0</v>
      </c>
      <c r="BG173" s="142">
        <f t="shared" si="16"/>
        <v>0</v>
      </c>
      <c r="BH173" s="142">
        <f t="shared" si="17"/>
        <v>0</v>
      </c>
      <c r="BI173" s="142">
        <f t="shared" si="18"/>
        <v>0</v>
      </c>
      <c r="BJ173" s="15" t="s">
        <v>118</v>
      </c>
      <c r="BK173" s="142">
        <f t="shared" si="19"/>
        <v>0</v>
      </c>
      <c r="BL173" s="15" t="s">
        <v>117</v>
      </c>
      <c r="BM173" s="141" t="s">
        <v>249</v>
      </c>
    </row>
    <row r="174" spans="1:65" s="2" customFormat="1" ht="24" customHeight="1">
      <c r="A174" s="27"/>
      <c r="B174" s="129"/>
      <c r="C174" s="130" t="s">
        <v>250</v>
      </c>
      <c r="D174" s="130" t="s">
        <v>113</v>
      </c>
      <c r="E174" s="131" t="s">
        <v>251</v>
      </c>
      <c r="F174" s="132" t="s">
        <v>252</v>
      </c>
      <c r="G174" s="133" t="s">
        <v>116</v>
      </c>
      <c r="H174" s="134">
        <v>610.82299999999998</v>
      </c>
      <c r="I174" s="135"/>
      <c r="J174" s="135">
        <f t="shared" si="10"/>
        <v>0</v>
      </c>
      <c r="K174" s="136"/>
      <c r="L174" s="28"/>
      <c r="M174" s="137" t="s">
        <v>1</v>
      </c>
      <c r="N174" s="138" t="s">
        <v>41</v>
      </c>
      <c r="O174" s="139">
        <v>0</v>
      </c>
      <c r="P174" s="139">
        <f t="shared" si="11"/>
        <v>0</v>
      </c>
      <c r="Q174" s="139">
        <v>0</v>
      </c>
      <c r="R174" s="139">
        <f t="shared" si="12"/>
        <v>0</v>
      </c>
      <c r="S174" s="139">
        <v>0</v>
      </c>
      <c r="T174" s="140">
        <f t="shared" si="13"/>
        <v>0</v>
      </c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R174" s="141" t="s">
        <v>117</v>
      </c>
      <c r="AT174" s="141" t="s">
        <v>113</v>
      </c>
      <c r="AU174" s="141" t="s">
        <v>83</v>
      </c>
      <c r="AY174" s="15" t="s">
        <v>111</v>
      </c>
      <c r="BE174" s="142">
        <f t="shared" si="14"/>
        <v>0</v>
      </c>
      <c r="BF174" s="142">
        <f t="shared" si="15"/>
        <v>0</v>
      </c>
      <c r="BG174" s="142">
        <f t="shared" si="16"/>
        <v>0</v>
      </c>
      <c r="BH174" s="142">
        <f t="shared" si="17"/>
        <v>0</v>
      </c>
      <c r="BI174" s="142">
        <f t="shared" si="18"/>
        <v>0</v>
      </c>
      <c r="BJ174" s="15" t="s">
        <v>118</v>
      </c>
      <c r="BK174" s="142">
        <f t="shared" si="19"/>
        <v>0</v>
      </c>
      <c r="BL174" s="15" t="s">
        <v>117</v>
      </c>
      <c r="BM174" s="141" t="s">
        <v>253</v>
      </c>
    </row>
    <row r="175" spans="1:65" s="2" customFormat="1" ht="16.5" customHeight="1">
      <c r="A175" s="27"/>
      <c r="B175" s="129"/>
      <c r="C175" s="151" t="s">
        <v>254</v>
      </c>
      <c r="D175" s="151" t="s">
        <v>200</v>
      </c>
      <c r="E175" s="152" t="s">
        <v>255</v>
      </c>
      <c r="F175" s="153" t="s">
        <v>256</v>
      </c>
      <c r="G175" s="154" t="s">
        <v>154</v>
      </c>
      <c r="H175" s="155">
        <v>115.52</v>
      </c>
      <c r="I175" s="156"/>
      <c r="J175" s="156">
        <f t="shared" si="10"/>
        <v>0</v>
      </c>
      <c r="K175" s="157"/>
      <c r="L175" s="158"/>
      <c r="M175" s="159" t="s">
        <v>1</v>
      </c>
      <c r="N175" s="160" t="s">
        <v>41</v>
      </c>
      <c r="O175" s="139">
        <v>0</v>
      </c>
      <c r="P175" s="139">
        <f t="shared" si="11"/>
        <v>0</v>
      </c>
      <c r="Q175" s="139">
        <v>0</v>
      </c>
      <c r="R175" s="139">
        <f t="shared" si="12"/>
        <v>0</v>
      </c>
      <c r="S175" s="139">
        <v>0</v>
      </c>
      <c r="T175" s="140">
        <f t="shared" si="13"/>
        <v>0</v>
      </c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R175" s="141" t="s">
        <v>147</v>
      </c>
      <c r="AT175" s="141" t="s">
        <v>200</v>
      </c>
      <c r="AU175" s="141" t="s">
        <v>83</v>
      </c>
      <c r="AY175" s="15" t="s">
        <v>111</v>
      </c>
      <c r="BE175" s="142">
        <f t="shared" si="14"/>
        <v>0</v>
      </c>
      <c r="BF175" s="142">
        <f t="shared" si="15"/>
        <v>0</v>
      </c>
      <c r="BG175" s="142">
        <f t="shared" si="16"/>
        <v>0</v>
      </c>
      <c r="BH175" s="142">
        <f t="shared" si="17"/>
        <v>0</v>
      </c>
      <c r="BI175" s="142">
        <f t="shared" si="18"/>
        <v>0</v>
      </c>
      <c r="BJ175" s="15" t="s">
        <v>118</v>
      </c>
      <c r="BK175" s="142">
        <f t="shared" si="19"/>
        <v>0</v>
      </c>
      <c r="BL175" s="15" t="s">
        <v>117</v>
      </c>
      <c r="BM175" s="141" t="s">
        <v>257</v>
      </c>
    </row>
    <row r="176" spans="1:65" s="11" customFormat="1" ht="25.9" customHeight="1">
      <c r="B176" s="119"/>
      <c r="D176" s="120" t="s">
        <v>74</v>
      </c>
      <c r="E176" s="121" t="s">
        <v>258</v>
      </c>
      <c r="F176" s="121" t="s">
        <v>259</v>
      </c>
      <c r="J176" s="122">
        <f>BK176</f>
        <v>0</v>
      </c>
      <c r="L176" s="119"/>
      <c r="M176" s="123"/>
      <c r="N176" s="124"/>
      <c r="O176" s="124"/>
      <c r="P176" s="125">
        <f>SUM(P177:P178)</f>
        <v>0</v>
      </c>
      <c r="Q176" s="124"/>
      <c r="R176" s="125">
        <f>SUM(R177:R178)</f>
        <v>0</v>
      </c>
      <c r="S176" s="124"/>
      <c r="T176" s="126">
        <f>SUM(T177:T178)</f>
        <v>0</v>
      </c>
      <c r="AR176" s="120" t="s">
        <v>83</v>
      </c>
      <c r="AT176" s="127" t="s">
        <v>74</v>
      </c>
      <c r="AU176" s="127" t="s">
        <v>75</v>
      </c>
      <c r="AY176" s="120" t="s">
        <v>111</v>
      </c>
      <c r="BK176" s="128">
        <f>SUM(BK177:BK178)</f>
        <v>0</v>
      </c>
    </row>
    <row r="177" spans="1:65" s="2" customFormat="1" ht="24" customHeight="1">
      <c r="A177" s="27"/>
      <c r="B177" s="129"/>
      <c r="C177" s="130" t="s">
        <v>260</v>
      </c>
      <c r="D177" s="130" t="s">
        <v>113</v>
      </c>
      <c r="E177" s="131" t="s">
        <v>261</v>
      </c>
      <c r="F177" s="132" t="s">
        <v>262</v>
      </c>
      <c r="G177" s="133" t="s">
        <v>154</v>
      </c>
      <c r="H177" s="134">
        <v>514.79999999999995</v>
      </c>
      <c r="I177" s="135"/>
      <c r="J177" s="135">
        <f>ROUND(I177*H177,2)</f>
        <v>0</v>
      </c>
      <c r="K177" s="136"/>
      <c r="L177" s="28"/>
      <c r="M177" s="137" t="s">
        <v>1</v>
      </c>
      <c r="N177" s="138" t="s">
        <v>41</v>
      </c>
      <c r="O177" s="139">
        <v>0</v>
      </c>
      <c r="P177" s="139">
        <f>O177*H177</f>
        <v>0</v>
      </c>
      <c r="Q177" s="139">
        <v>0</v>
      </c>
      <c r="R177" s="139">
        <f>Q177*H177</f>
        <v>0</v>
      </c>
      <c r="S177" s="139">
        <v>0</v>
      </c>
      <c r="T177" s="140">
        <f>S177*H177</f>
        <v>0</v>
      </c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R177" s="141" t="s">
        <v>117</v>
      </c>
      <c r="AT177" s="141" t="s">
        <v>113</v>
      </c>
      <c r="AU177" s="141" t="s">
        <v>83</v>
      </c>
      <c r="AY177" s="15" t="s">
        <v>111</v>
      </c>
      <c r="BE177" s="142">
        <f>IF(N177="základná",J177,0)</f>
        <v>0</v>
      </c>
      <c r="BF177" s="142">
        <f>IF(N177="znížená",J177,0)</f>
        <v>0</v>
      </c>
      <c r="BG177" s="142">
        <f>IF(N177="zákl. prenesená",J177,0)</f>
        <v>0</v>
      </c>
      <c r="BH177" s="142">
        <f>IF(N177="zníž. prenesená",J177,0)</f>
        <v>0</v>
      </c>
      <c r="BI177" s="142">
        <f>IF(N177="nulová",J177,0)</f>
        <v>0</v>
      </c>
      <c r="BJ177" s="15" t="s">
        <v>118</v>
      </c>
      <c r="BK177" s="142">
        <f>ROUND(I177*H177,2)</f>
        <v>0</v>
      </c>
      <c r="BL177" s="15" t="s">
        <v>117</v>
      </c>
      <c r="BM177" s="141" t="s">
        <v>263</v>
      </c>
    </row>
    <row r="178" spans="1:65" s="2" customFormat="1" ht="24" customHeight="1">
      <c r="A178" s="27"/>
      <c r="B178" s="129"/>
      <c r="C178" s="130" t="s">
        <v>264</v>
      </c>
      <c r="D178" s="130" t="s">
        <v>113</v>
      </c>
      <c r="E178" s="131" t="s">
        <v>265</v>
      </c>
      <c r="F178" s="132" t="s">
        <v>266</v>
      </c>
      <c r="G178" s="133" t="s">
        <v>154</v>
      </c>
      <c r="H178" s="134">
        <v>514.79999999999995</v>
      </c>
      <c r="I178" s="135"/>
      <c r="J178" s="135">
        <f>ROUND(I178*H178,2)</f>
        <v>0</v>
      </c>
      <c r="K178" s="136"/>
      <c r="L178" s="28"/>
      <c r="M178" s="137" t="s">
        <v>1</v>
      </c>
      <c r="N178" s="138" t="s">
        <v>41</v>
      </c>
      <c r="O178" s="139">
        <v>0</v>
      </c>
      <c r="P178" s="139">
        <f>O178*H178</f>
        <v>0</v>
      </c>
      <c r="Q178" s="139">
        <v>0</v>
      </c>
      <c r="R178" s="139">
        <f>Q178*H178</f>
        <v>0</v>
      </c>
      <c r="S178" s="139">
        <v>0</v>
      </c>
      <c r="T178" s="140">
        <f>S178*H178</f>
        <v>0</v>
      </c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R178" s="141" t="s">
        <v>117</v>
      </c>
      <c r="AT178" s="141" t="s">
        <v>113</v>
      </c>
      <c r="AU178" s="141" t="s">
        <v>83</v>
      </c>
      <c r="AY178" s="15" t="s">
        <v>111</v>
      </c>
      <c r="BE178" s="142">
        <f>IF(N178="základná",J178,0)</f>
        <v>0</v>
      </c>
      <c r="BF178" s="142">
        <f>IF(N178="znížená",J178,0)</f>
        <v>0</v>
      </c>
      <c r="BG178" s="142">
        <f>IF(N178="zákl. prenesená",J178,0)</f>
        <v>0</v>
      </c>
      <c r="BH178" s="142">
        <f>IF(N178="zníž. prenesená",J178,0)</f>
        <v>0</v>
      </c>
      <c r="BI178" s="142">
        <f>IF(N178="nulová",J178,0)</f>
        <v>0</v>
      </c>
      <c r="BJ178" s="15" t="s">
        <v>118</v>
      </c>
      <c r="BK178" s="142">
        <f>ROUND(I178*H178,2)</f>
        <v>0</v>
      </c>
      <c r="BL178" s="15" t="s">
        <v>117</v>
      </c>
      <c r="BM178" s="141" t="s">
        <v>267</v>
      </c>
    </row>
    <row r="179" spans="1:65" s="11" customFormat="1" ht="25.9" customHeight="1">
      <c r="B179" s="119"/>
      <c r="D179" s="120" t="s">
        <v>74</v>
      </c>
      <c r="E179" s="121" t="s">
        <v>268</v>
      </c>
      <c r="F179" s="121" t="s">
        <v>269</v>
      </c>
      <c r="J179" s="122">
        <f>BK179</f>
        <v>0</v>
      </c>
      <c r="L179" s="119"/>
      <c r="M179" s="123"/>
      <c r="N179" s="124"/>
      <c r="O179" s="124"/>
      <c r="P179" s="125">
        <f>SUM(P180:P183)</f>
        <v>0</v>
      </c>
      <c r="Q179" s="124"/>
      <c r="R179" s="125">
        <f>SUM(R180:R183)</f>
        <v>0</v>
      </c>
      <c r="S179" s="124"/>
      <c r="T179" s="126">
        <f>SUM(T180:T183)</f>
        <v>0</v>
      </c>
      <c r="AR179" s="120" t="s">
        <v>83</v>
      </c>
      <c r="AT179" s="127" t="s">
        <v>74</v>
      </c>
      <c r="AU179" s="127" t="s">
        <v>75</v>
      </c>
      <c r="AY179" s="120" t="s">
        <v>111</v>
      </c>
      <c r="BK179" s="128">
        <f>SUM(BK180:BK183)</f>
        <v>0</v>
      </c>
    </row>
    <row r="180" spans="1:65" s="2" customFormat="1" ht="16.5" customHeight="1">
      <c r="A180" s="27"/>
      <c r="B180" s="129"/>
      <c r="C180" s="130" t="s">
        <v>270</v>
      </c>
      <c r="D180" s="130" t="s">
        <v>113</v>
      </c>
      <c r="E180" s="131" t="s">
        <v>271</v>
      </c>
      <c r="F180" s="132" t="s">
        <v>272</v>
      </c>
      <c r="G180" s="133" t="s">
        <v>116</v>
      </c>
      <c r="H180" s="134">
        <v>610</v>
      </c>
      <c r="I180" s="135"/>
      <c r="J180" s="135">
        <f>ROUND(I180*H180,2)</f>
        <v>0</v>
      </c>
      <c r="K180" s="136"/>
      <c r="L180" s="28"/>
      <c r="M180" s="137" t="s">
        <v>1</v>
      </c>
      <c r="N180" s="138" t="s">
        <v>41</v>
      </c>
      <c r="O180" s="139">
        <v>0</v>
      </c>
      <c r="P180" s="139">
        <f>O180*H180</f>
        <v>0</v>
      </c>
      <c r="Q180" s="139">
        <v>0</v>
      </c>
      <c r="R180" s="139">
        <f>Q180*H180</f>
        <v>0</v>
      </c>
      <c r="S180" s="139">
        <v>0</v>
      </c>
      <c r="T180" s="140">
        <f>S180*H180</f>
        <v>0</v>
      </c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R180" s="141" t="s">
        <v>117</v>
      </c>
      <c r="AT180" s="141" t="s">
        <v>113</v>
      </c>
      <c r="AU180" s="141" t="s">
        <v>83</v>
      </c>
      <c r="AY180" s="15" t="s">
        <v>111</v>
      </c>
      <c r="BE180" s="142">
        <f>IF(N180="základná",J180,0)</f>
        <v>0</v>
      </c>
      <c r="BF180" s="142">
        <f>IF(N180="znížená",J180,0)</f>
        <v>0</v>
      </c>
      <c r="BG180" s="142">
        <f>IF(N180="zákl. prenesená",J180,0)</f>
        <v>0</v>
      </c>
      <c r="BH180" s="142">
        <f>IF(N180="zníž. prenesená",J180,0)</f>
        <v>0</v>
      </c>
      <c r="BI180" s="142">
        <f>IF(N180="nulová",J180,0)</f>
        <v>0</v>
      </c>
      <c r="BJ180" s="15" t="s">
        <v>118</v>
      </c>
      <c r="BK180" s="142">
        <f>ROUND(I180*H180,2)</f>
        <v>0</v>
      </c>
      <c r="BL180" s="15" t="s">
        <v>117</v>
      </c>
      <c r="BM180" s="141" t="s">
        <v>273</v>
      </c>
    </row>
    <row r="181" spans="1:65" s="2" customFormat="1" ht="48" customHeight="1">
      <c r="A181" s="27"/>
      <c r="B181" s="129"/>
      <c r="C181" s="151" t="s">
        <v>274</v>
      </c>
      <c r="D181" s="151" t="s">
        <v>200</v>
      </c>
      <c r="E181" s="152" t="s">
        <v>275</v>
      </c>
      <c r="F181" s="153" t="s">
        <v>276</v>
      </c>
      <c r="G181" s="154" t="s">
        <v>116</v>
      </c>
      <c r="H181" s="155">
        <v>610</v>
      </c>
      <c r="I181" s="156"/>
      <c r="J181" s="156">
        <f>ROUND(I181*H181,2)</f>
        <v>0</v>
      </c>
      <c r="K181" s="157"/>
      <c r="L181" s="158"/>
      <c r="M181" s="159" t="s">
        <v>1</v>
      </c>
      <c r="N181" s="160" t="s">
        <v>41</v>
      </c>
      <c r="O181" s="139">
        <v>0</v>
      </c>
      <c r="P181" s="139">
        <f>O181*H181</f>
        <v>0</v>
      </c>
      <c r="Q181" s="139">
        <v>0</v>
      </c>
      <c r="R181" s="139">
        <f>Q181*H181</f>
        <v>0</v>
      </c>
      <c r="S181" s="139">
        <v>0</v>
      </c>
      <c r="T181" s="140">
        <f>S181*H181</f>
        <v>0</v>
      </c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R181" s="141" t="s">
        <v>147</v>
      </c>
      <c r="AT181" s="141" t="s">
        <v>200</v>
      </c>
      <c r="AU181" s="141" t="s">
        <v>83</v>
      </c>
      <c r="AY181" s="15" t="s">
        <v>111</v>
      </c>
      <c r="BE181" s="142">
        <f>IF(N181="základná",J181,0)</f>
        <v>0</v>
      </c>
      <c r="BF181" s="142">
        <f>IF(N181="znížená",J181,0)</f>
        <v>0</v>
      </c>
      <c r="BG181" s="142">
        <f>IF(N181="zákl. prenesená",J181,0)</f>
        <v>0</v>
      </c>
      <c r="BH181" s="142">
        <f>IF(N181="zníž. prenesená",J181,0)</f>
        <v>0</v>
      </c>
      <c r="BI181" s="142">
        <f>IF(N181="nulová",J181,0)</f>
        <v>0</v>
      </c>
      <c r="BJ181" s="15" t="s">
        <v>118</v>
      </c>
      <c r="BK181" s="142">
        <f>ROUND(I181*H181,2)</f>
        <v>0</v>
      </c>
      <c r="BL181" s="15" t="s">
        <v>117</v>
      </c>
      <c r="BM181" s="141" t="s">
        <v>277</v>
      </c>
    </row>
    <row r="182" spans="1:65" s="2" customFormat="1" ht="24" customHeight="1">
      <c r="A182" s="27"/>
      <c r="B182" s="129"/>
      <c r="C182" s="151" t="s">
        <v>278</v>
      </c>
      <c r="D182" s="151" t="s">
        <v>200</v>
      </c>
      <c r="E182" s="152" t="s">
        <v>279</v>
      </c>
      <c r="F182" s="153" t="s">
        <v>280</v>
      </c>
      <c r="G182" s="154" t="s">
        <v>154</v>
      </c>
      <c r="H182" s="155">
        <v>15.2</v>
      </c>
      <c r="I182" s="156"/>
      <c r="J182" s="156">
        <f>ROUND(I182*H182,2)</f>
        <v>0</v>
      </c>
      <c r="K182" s="157"/>
      <c r="L182" s="158"/>
      <c r="M182" s="159" t="s">
        <v>1</v>
      </c>
      <c r="N182" s="160" t="s">
        <v>41</v>
      </c>
      <c r="O182" s="139">
        <v>0</v>
      </c>
      <c r="P182" s="139">
        <f>O182*H182</f>
        <v>0</v>
      </c>
      <c r="Q182" s="139">
        <v>0</v>
      </c>
      <c r="R182" s="139">
        <f>Q182*H182</f>
        <v>0</v>
      </c>
      <c r="S182" s="139">
        <v>0</v>
      </c>
      <c r="T182" s="140">
        <f>S182*H182</f>
        <v>0</v>
      </c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R182" s="141" t="s">
        <v>147</v>
      </c>
      <c r="AT182" s="141" t="s">
        <v>200</v>
      </c>
      <c r="AU182" s="141" t="s">
        <v>83</v>
      </c>
      <c r="AY182" s="15" t="s">
        <v>111</v>
      </c>
      <c r="BE182" s="142">
        <f>IF(N182="základná",J182,0)</f>
        <v>0</v>
      </c>
      <c r="BF182" s="142">
        <f>IF(N182="znížená",J182,0)</f>
        <v>0</v>
      </c>
      <c r="BG182" s="142">
        <f>IF(N182="zákl. prenesená",J182,0)</f>
        <v>0</v>
      </c>
      <c r="BH182" s="142">
        <f>IF(N182="zníž. prenesená",J182,0)</f>
        <v>0</v>
      </c>
      <c r="BI182" s="142">
        <f>IF(N182="nulová",J182,0)</f>
        <v>0</v>
      </c>
      <c r="BJ182" s="15" t="s">
        <v>118</v>
      </c>
      <c r="BK182" s="142">
        <f>ROUND(I182*H182,2)</f>
        <v>0</v>
      </c>
      <c r="BL182" s="15" t="s">
        <v>117</v>
      </c>
      <c r="BM182" s="141" t="s">
        <v>281</v>
      </c>
    </row>
    <row r="183" spans="1:65" s="2" customFormat="1" ht="16.5" customHeight="1">
      <c r="A183" s="27"/>
      <c r="B183" s="129"/>
      <c r="C183" s="130" t="s">
        <v>282</v>
      </c>
      <c r="D183" s="130" t="s">
        <v>113</v>
      </c>
      <c r="E183" s="131" t="s">
        <v>283</v>
      </c>
      <c r="F183" s="132" t="s">
        <v>284</v>
      </c>
      <c r="G183" s="133" t="s">
        <v>173</v>
      </c>
      <c r="H183" s="134">
        <v>301.8</v>
      </c>
      <c r="I183" s="135"/>
      <c r="J183" s="135">
        <f>ROUND(I183*H183,2)</f>
        <v>0</v>
      </c>
      <c r="K183" s="136"/>
      <c r="L183" s="28"/>
      <c r="M183" s="168" t="s">
        <v>1</v>
      </c>
      <c r="N183" s="169" t="s">
        <v>41</v>
      </c>
      <c r="O183" s="170">
        <v>0</v>
      </c>
      <c r="P183" s="170">
        <f>O183*H183</f>
        <v>0</v>
      </c>
      <c r="Q183" s="170">
        <v>0</v>
      </c>
      <c r="R183" s="170">
        <f>Q183*H183</f>
        <v>0</v>
      </c>
      <c r="S183" s="170">
        <v>0</v>
      </c>
      <c r="T183" s="171">
        <f>S183*H183</f>
        <v>0</v>
      </c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R183" s="141" t="s">
        <v>117</v>
      </c>
      <c r="AT183" s="141" t="s">
        <v>113</v>
      </c>
      <c r="AU183" s="141" t="s">
        <v>83</v>
      </c>
      <c r="AY183" s="15" t="s">
        <v>111</v>
      </c>
      <c r="BE183" s="142">
        <f>IF(N183="základná",J183,0)</f>
        <v>0</v>
      </c>
      <c r="BF183" s="142">
        <f>IF(N183="znížená",J183,0)</f>
        <v>0</v>
      </c>
      <c r="BG183" s="142">
        <f>IF(N183="zákl. prenesená",J183,0)</f>
        <v>0</v>
      </c>
      <c r="BH183" s="142">
        <f>IF(N183="zníž. prenesená",J183,0)</f>
        <v>0</v>
      </c>
      <c r="BI183" s="142">
        <f>IF(N183="nulová",J183,0)</f>
        <v>0</v>
      </c>
      <c r="BJ183" s="15" t="s">
        <v>118</v>
      </c>
      <c r="BK183" s="142">
        <f>ROUND(I183*H183,2)</f>
        <v>0</v>
      </c>
      <c r="BL183" s="15" t="s">
        <v>117</v>
      </c>
      <c r="BM183" s="141" t="s">
        <v>285</v>
      </c>
    </row>
    <row r="184" spans="1:65" s="2" customFormat="1" ht="6.95" customHeight="1">
      <c r="A184" s="27"/>
      <c r="B184" s="42"/>
      <c r="C184" s="43"/>
      <c r="D184" s="43"/>
      <c r="E184" s="43"/>
      <c r="F184" s="43"/>
      <c r="G184" s="43"/>
      <c r="H184" s="43"/>
      <c r="I184" s="43"/>
      <c r="J184" s="43"/>
      <c r="K184" s="43"/>
      <c r="L184" s="28"/>
      <c r="M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</row>
  </sheetData>
  <autoFilter ref="C122:K18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2019-032-001 - Multifunkč...</vt:lpstr>
      <vt:lpstr>'2019-032-001 - Multifunkč...'!Názvy_tlače</vt:lpstr>
      <vt:lpstr>'Rekapitulácia stavby'!Názvy_tlače</vt:lpstr>
      <vt:lpstr>'2019-032-001 - Multifunkč...'!Oblasť_tlače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 Varkoly</dc:creator>
  <cp:lastModifiedBy>pc</cp:lastModifiedBy>
  <cp:lastPrinted>2019-09-24T14:23:56Z</cp:lastPrinted>
  <dcterms:created xsi:type="dcterms:W3CDTF">2019-09-24T05:49:59Z</dcterms:created>
  <dcterms:modified xsi:type="dcterms:W3CDTF">2019-09-24T14:41:13Z</dcterms:modified>
</cp:coreProperties>
</file>