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\\filesrv\intranet2\09 Oddelenie rozvoja\Oli\2020\Plán VO 2020\Spevnená plocha Brigádnicka\"/>
    </mc:Choice>
  </mc:AlternateContent>
  <xr:revisionPtr revIDLastSave="0" documentId="8_{1C9EAC2C-3AF2-40BF-9074-280765B6C4C2}" xr6:coauthVersionLast="45" xr6:coauthVersionMax="45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Rekapitulácia stavby" sheetId="1" state="veryHidden" r:id="rId1"/>
    <sheet name="01 - SO 01 Oprava spevnen..." sheetId="2" r:id="rId2"/>
  </sheets>
  <definedNames>
    <definedName name="_xlnm._FilterDatabase" localSheetId="1" hidden="1">'01 - SO 01 Oprava spevnen...'!$C$94:$K$151</definedName>
    <definedName name="_xlnm.Print_Titles" localSheetId="1">'01 - SO 01 Oprava spevnen...'!$94:$94</definedName>
    <definedName name="_xlnm.Print_Titles" localSheetId="0">'Rekapitulácia stavby'!$92:$92</definedName>
    <definedName name="_xlnm.Print_Area" localSheetId="1">'01 - SO 01 Oprava spevnen...'!$C$4:$J$41,'01 - SO 01 Oprava spevnen...'!#REF!,'01 - SO 01 Oprava spevnen...'!$C$45:$J$76,'01 - SO 01 Oprava spevnen...'!$C$82:$J$151</definedName>
    <definedName name="_xlnm.Print_Area" localSheetId="0">'Rekapitulácia stavby'!$D$4:$AO$76,'Rekapitulácia stavby'!$C$82:$AQ$96</definedName>
  </definedNames>
  <calcPr calcId="181029"/>
</workbook>
</file>

<file path=xl/calcChain.xml><?xml version="1.0" encoding="utf-8"?>
<calcChain xmlns="http://schemas.openxmlformats.org/spreadsheetml/2006/main">
  <c r="J39" i="2" l="1"/>
  <c r="J38" i="2"/>
  <c r="AY95" i="1"/>
  <c r="J37" i="2"/>
  <c r="AX95" i="1" s="1"/>
  <c r="BI151" i="2"/>
  <c r="BH151" i="2"/>
  <c r="BG151" i="2"/>
  <c r="BE151" i="2"/>
  <c r="T151" i="2"/>
  <c r="T150" i="2" s="1"/>
  <c r="R151" i="2"/>
  <c r="R150" i="2" s="1"/>
  <c r="P151" i="2"/>
  <c r="P150" i="2" s="1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29" i="2"/>
  <c r="BH129" i="2"/>
  <c r="BG129" i="2"/>
  <c r="BE129" i="2"/>
  <c r="T129" i="2"/>
  <c r="T128" i="2" s="1"/>
  <c r="R129" i="2"/>
  <c r="R128" i="2"/>
  <c r="P129" i="2"/>
  <c r="P128" i="2" s="1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18" i="2"/>
  <c r="BH118" i="2"/>
  <c r="BG118" i="2"/>
  <c r="BE118" i="2"/>
  <c r="T118" i="2"/>
  <c r="R118" i="2"/>
  <c r="P118" i="2"/>
  <c r="BI117" i="2"/>
  <c r="BH117" i="2"/>
  <c r="BG117" i="2"/>
  <c r="BE117" i="2"/>
  <c r="T117" i="2"/>
  <c r="R117" i="2"/>
  <c r="P117" i="2"/>
  <c r="BI115" i="2"/>
  <c r="BH115" i="2"/>
  <c r="BG115" i="2"/>
  <c r="BE115" i="2"/>
  <c r="T115" i="2"/>
  <c r="T114" i="2" s="1"/>
  <c r="R115" i="2"/>
  <c r="R114" i="2" s="1"/>
  <c r="P115" i="2"/>
  <c r="P114" i="2" s="1"/>
  <c r="BI113" i="2"/>
  <c r="BH113" i="2"/>
  <c r="BG113" i="2"/>
  <c r="BE113" i="2"/>
  <c r="T113" i="2"/>
  <c r="R113" i="2"/>
  <c r="P113" i="2"/>
  <c r="BI111" i="2"/>
  <c r="BH111" i="2"/>
  <c r="BG111" i="2"/>
  <c r="BE111" i="2"/>
  <c r="T111" i="2"/>
  <c r="R111" i="2"/>
  <c r="P111" i="2"/>
  <c r="BI110" i="2"/>
  <c r="BH110" i="2"/>
  <c r="BG110" i="2"/>
  <c r="BE110" i="2"/>
  <c r="T110" i="2"/>
  <c r="R110" i="2"/>
  <c r="P110" i="2"/>
  <c r="BI108" i="2"/>
  <c r="BH108" i="2"/>
  <c r="BG108" i="2"/>
  <c r="BE108" i="2"/>
  <c r="T108" i="2"/>
  <c r="R108" i="2"/>
  <c r="P108" i="2"/>
  <c r="BI107" i="2"/>
  <c r="BH107" i="2"/>
  <c r="BG107" i="2"/>
  <c r="BE107" i="2"/>
  <c r="T107" i="2"/>
  <c r="R107" i="2"/>
  <c r="P107" i="2"/>
  <c r="BI105" i="2"/>
  <c r="BH105" i="2"/>
  <c r="BG105" i="2"/>
  <c r="BE105" i="2"/>
  <c r="T105" i="2"/>
  <c r="R105" i="2"/>
  <c r="P105" i="2"/>
  <c r="BI104" i="2"/>
  <c r="BH104" i="2"/>
  <c r="BG104" i="2"/>
  <c r="BE104" i="2"/>
  <c r="T104" i="2"/>
  <c r="R104" i="2"/>
  <c r="P104" i="2"/>
  <c r="BI103" i="2"/>
  <c r="BH103" i="2"/>
  <c r="BG103" i="2"/>
  <c r="BE103" i="2"/>
  <c r="T103" i="2"/>
  <c r="R103" i="2"/>
  <c r="P103" i="2"/>
  <c r="BI102" i="2"/>
  <c r="BH102" i="2"/>
  <c r="BG102" i="2"/>
  <c r="BE102" i="2"/>
  <c r="T102" i="2"/>
  <c r="R102" i="2"/>
  <c r="P102" i="2"/>
  <c r="BI101" i="2"/>
  <c r="BH101" i="2"/>
  <c r="BG101" i="2"/>
  <c r="BE101" i="2"/>
  <c r="T101" i="2"/>
  <c r="R101" i="2"/>
  <c r="P101" i="2"/>
  <c r="BI99" i="2"/>
  <c r="BH99" i="2"/>
  <c r="BG99" i="2"/>
  <c r="BE99" i="2"/>
  <c r="T99" i="2"/>
  <c r="R99" i="2"/>
  <c r="P99" i="2"/>
  <c r="BI98" i="2"/>
  <c r="BH98" i="2"/>
  <c r="BG98" i="2"/>
  <c r="BE98" i="2"/>
  <c r="T98" i="2"/>
  <c r="R98" i="2"/>
  <c r="P98" i="2"/>
  <c r="F91" i="2"/>
  <c r="F89" i="2"/>
  <c r="E87" i="2"/>
  <c r="BI74" i="2"/>
  <c r="BH74" i="2"/>
  <c r="BG74" i="2"/>
  <c r="BF74" i="2"/>
  <c r="BE74" i="2"/>
  <c r="BI73" i="2"/>
  <c r="BH73" i="2"/>
  <c r="BG73" i="2"/>
  <c r="BF73" i="2"/>
  <c r="BE73" i="2"/>
  <c r="F54" i="2"/>
  <c r="F52" i="2"/>
  <c r="E50" i="2"/>
  <c r="J24" i="2"/>
  <c r="E24" i="2"/>
  <c r="J92" i="2" s="1"/>
  <c r="J23" i="2"/>
  <c r="J18" i="2"/>
  <c r="E18" i="2"/>
  <c r="F92" i="2" s="1"/>
  <c r="J17" i="2"/>
  <c r="E7" i="2"/>
  <c r="E85" i="2" s="1"/>
  <c r="L90" i="1"/>
  <c r="AM90" i="1"/>
  <c r="AM89" i="1"/>
  <c r="L89" i="1"/>
  <c r="AM87" i="1"/>
  <c r="L87" i="1"/>
  <c r="L85" i="1"/>
  <c r="L84" i="1"/>
  <c r="BK151" i="2"/>
  <c r="J149" i="2"/>
  <c r="BK148" i="2"/>
  <c r="J146" i="2"/>
  <c r="J145" i="2"/>
  <c r="BK144" i="2"/>
  <c r="BK143" i="2"/>
  <c r="BK142" i="2"/>
  <c r="BK141" i="2"/>
  <c r="BK140" i="2"/>
  <c r="J139" i="2"/>
  <c r="J137" i="2"/>
  <c r="J136" i="2"/>
  <c r="J134" i="2"/>
  <c r="BK133" i="2"/>
  <c r="BK132" i="2"/>
  <c r="J129" i="2"/>
  <c r="J127" i="2"/>
  <c r="BK126" i="2"/>
  <c r="BK125" i="2"/>
  <c r="J122" i="2"/>
  <c r="BK121" i="2"/>
  <c r="BK118" i="2"/>
  <c r="J117" i="2"/>
  <c r="BK115" i="2"/>
  <c r="BK113" i="2"/>
  <c r="J111" i="2"/>
  <c r="BK105" i="2"/>
  <c r="BK104" i="2"/>
  <c r="BK101" i="2"/>
  <c r="BK98" i="2"/>
  <c r="J151" i="2"/>
  <c r="BK149" i="2"/>
  <c r="J148" i="2"/>
  <c r="BK146" i="2"/>
  <c r="BK145" i="2"/>
  <c r="J144" i="2"/>
  <c r="J143" i="2"/>
  <c r="J142" i="2"/>
  <c r="J141" i="2"/>
  <c r="J140" i="2"/>
  <c r="BK139" i="2"/>
  <c r="BK137" i="2"/>
  <c r="BK136" i="2"/>
  <c r="BK134" i="2"/>
  <c r="J133" i="2"/>
  <c r="J132" i="2"/>
  <c r="BK129" i="2"/>
  <c r="BK127" i="2"/>
  <c r="J126" i="2"/>
  <c r="J125" i="2"/>
  <c r="BK122" i="2"/>
  <c r="J121" i="2"/>
  <c r="J118" i="2"/>
  <c r="BK117" i="2"/>
  <c r="J115" i="2"/>
  <c r="J113" i="2"/>
  <c r="BK111" i="2"/>
  <c r="BK110" i="2"/>
  <c r="BK108" i="2"/>
  <c r="BK107" i="2"/>
  <c r="BK103" i="2"/>
  <c r="BK102" i="2"/>
  <c r="BK99" i="2"/>
  <c r="AS94" i="1"/>
  <c r="R135" i="2" l="1"/>
  <c r="BK97" i="2"/>
  <c r="P97" i="2"/>
  <c r="R97" i="2"/>
  <c r="T97" i="2"/>
  <c r="BK116" i="2"/>
  <c r="J116" i="2" s="1"/>
  <c r="P116" i="2"/>
  <c r="R116" i="2"/>
  <c r="T116" i="2"/>
  <c r="BK120" i="2"/>
  <c r="J120" i="2" s="1"/>
  <c r="P120" i="2"/>
  <c r="R120" i="2"/>
  <c r="T120" i="2"/>
  <c r="BK124" i="2"/>
  <c r="J124" i="2" s="1"/>
  <c r="P124" i="2"/>
  <c r="R124" i="2"/>
  <c r="T124" i="2"/>
  <c r="BK131" i="2"/>
  <c r="J131" i="2" s="1"/>
  <c r="P131" i="2"/>
  <c r="R131" i="2"/>
  <c r="T131" i="2"/>
  <c r="BK135" i="2"/>
  <c r="J135" i="2" s="1"/>
  <c r="P135" i="2"/>
  <c r="T135" i="2"/>
  <c r="F55" i="2"/>
  <c r="J55" i="2"/>
  <c r="BF99" i="2"/>
  <c r="BF103" i="2"/>
  <c r="BF104" i="2"/>
  <c r="BF111" i="2"/>
  <c r="BF115" i="2"/>
  <c r="BF117" i="2"/>
  <c r="BF118" i="2"/>
  <c r="BF132" i="2"/>
  <c r="BF137" i="2"/>
  <c r="BF139" i="2"/>
  <c r="BF140" i="2"/>
  <c r="BF142" i="2"/>
  <c r="BF143" i="2"/>
  <c r="BF145" i="2"/>
  <c r="BF146" i="2"/>
  <c r="E48" i="2"/>
  <c r="J31" i="2"/>
  <c r="BF98" i="2"/>
  <c r="BF101" i="2"/>
  <c r="BF102" i="2"/>
  <c r="BF105" i="2"/>
  <c r="BF107" i="2"/>
  <c r="BF108" i="2"/>
  <c r="BF110" i="2"/>
  <c r="BF113" i="2"/>
  <c r="BF121" i="2"/>
  <c r="BF122" i="2"/>
  <c r="BF125" i="2"/>
  <c r="BF126" i="2"/>
  <c r="BF127" i="2"/>
  <c r="BF129" i="2"/>
  <c r="BF133" i="2"/>
  <c r="BF134" i="2"/>
  <c r="BF136" i="2"/>
  <c r="BF141" i="2"/>
  <c r="BF144" i="2"/>
  <c r="BF148" i="2"/>
  <c r="BF149" i="2"/>
  <c r="BF151" i="2"/>
  <c r="BK114" i="2"/>
  <c r="J114" i="2" s="1"/>
  <c r="BK128" i="2"/>
  <c r="J128" i="2" s="1"/>
  <c r="BK150" i="2"/>
  <c r="J150" i="2" s="1"/>
  <c r="J35" i="2"/>
  <c r="AV95" i="1" s="1"/>
  <c r="F39" i="2"/>
  <c r="BD95" i="1" s="1"/>
  <c r="BD94" i="1" s="1"/>
  <c r="W33" i="1" s="1"/>
  <c r="F38" i="2"/>
  <c r="BC95" i="1" s="1"/>
  <c r="BC94" i="1" s="1"/>
  <c r="W32" i="1" s="1"/>
  <c r="F35" i="2"/>
  <c r="AZ95" i="1" s="1"/>
  <c r="AZ94" i="1" s="1"/>
  <c r="W29" i="1" s="1"/>
  <c r="F37" i="2"/>
  <c r="BB95" i="1" s="1"/>
  <c r="BB94" i="1" s="1"/>
  <c r="W31" i="1" s="1"/>
  <c r="T96" i="2" l="1"/>
  <c r="T95" i="2" s="1"/>
  <c r="P96" i="2"/>
  <c r="P95" i="2"/>
  <c r="AU95" i="1" s="1"/>
  <c r="AU94" i="1" s="1"/>
  <c r="R96" i="2"/>
  <c r="R95" i="2" s="1"/>
  <c r="BK96" i="2"/>
  <c r="F36" i="2"/>
  <c r="BA95" i="1" s="1"/>
  <c r="BA94" i="1" s="1"/>
  <c r="W30" i="1" s="1"/>
  <c r="AY94" i="1"/>
  <c r="AV94" i="1"/>
  <c r="AK29" i="1" s="1"/>
  <c r="AX94" i="1"/>
  <c r="J36" i="2"/>
  <c r="AW95" i="1" s="1"/>
  <c r="AT95" i="1" s="1"/>
  <c r="BK95" i="2" l="1"/>
  <c r="J30" i="2"/>
  <c r="J32" i="2" s="1"/>
  <c r="AG95" i="1" s="1"/>
  <c r="AG94" i="1" s="1"/>
  <c r="AW94" i="1"/>
  <c r="AK30" i="1" s="1"/>
  <c r="AN95" i="1" l="1"/>
  <c r="J41" i="2"/>
  <c r="AK26" i="1"/>
  <c r="AK35" i="1" s="1"/>
  <c r="J76" i="2"/>
  <c r="AT94" i="1"/>
  <c r="AN94" i="1" l="1"/>
</calcChain>
</file>

<file path=xl/sharedStrings.xml><?xml version="1.0" encoding="utf-8"?>
<sst xmlns="http://schemas.openxmlformats.org/spreadsheetml/2006/main" count="918" uniqueCount="295">
  <si>
    <t>Export Komplet</t>
  </si>
  <si>
    <t/>
  </si>
  <si>
    <t>2.0</t>
  </si>
  <si>
    <t>False</t>
  </si>
  <si>
    <t>{6435bd2d-5b47-4c08-a3b1-1ed357b867ef}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</si>
  <si>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</si>
  <si>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</si>
  <si>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</si>
  <si>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</si>
  <si>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</si>
  <si>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</si>
  <si>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ce-Brigadnicka</t>
  </si>
  <si>
    <t>Stavba:</t>
  </si>
  <si>
    <t>Oprava spevnenej plochy na Brigádnickej ulici</t>
  </si>
  <si>
    <t>JKSO:</t>
  </si>
  <si>
    <t>KS:</t>
  </si>
  <si>
    <t>Miesto:</t>
  </si>
  <si>
    <t>Ul. Brigádnická, Košice</t>
  </si>
  <si>
    <t>Dátum:</t>
  </si>
  <si>
    <t>16. 9. 2020</t>
  </si>
  <si>
    <t>Objednávateľ:</t>
  </si>
  <si>
    <t>IČO:</t>
  </si>
  <si>
    <t xml:space="preserve">Mestská časť Košice - Západ                       </t>
  </si>
  <si>
    <t>IČ DPH:</t>
  </si>
  <si>
    <t>Zhotoviteľ:</t>
  </si>
  <si>
    <t xml:space="preserve"> </t>
  </si>
  <si>
    <t>Projektant:</t>
  </si>
  <si>
    <t>Ing. Dalimír Lipták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</si>
  <si>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</si>
  <si>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</si>
  <si>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</si>
  <si>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</si>
  <si>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</si>
  <si>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</si>
  <si>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</si>
  <si>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</si>
  <si>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</si>
  <si>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</si>
  <si>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</si>
  <si>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</si>
  <si>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</si>
  <si>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</si>
  <si>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</si>
  <si>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</si>
  <si>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</si>
  <si>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</si>
  <si>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</si>
  <si>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</si>
  <si>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</si>
  <si>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</si>
  <si>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</si>
  <si>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</si>
  <si>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</si>
  <si>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</si>
  <si>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</si>
  <si>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</si>
  <si>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</si>
  <si>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</si>
  <si>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</si>
  <si>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</si>
  <si>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</si>
  <si>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</si>
  <si>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</si>
  <si>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</si>
  <si>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</si>
  <si>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</si>
  <si>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</si>
  <si>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</si>
  <si>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</si>
  <si>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</si>
  <si>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</si>
  <si>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</si>
  <si>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</si>
  <si>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</si>
  <si>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</si>
  <si>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</si>
  <si>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</si>
  <si>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</si>
  <si>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Oprava spevnenej plochy</t>
  </si>
  <si>
    <t>STA</t>
  </si>
  <si>
    <t>1</t>
  </si>
  <si>
    <t>{0a05ab5d-1091-4ad6-bbc0-17a04cb6005e}</t>
  </si>
  <si>
    <t>KRYCÍ LIST ROZPOČTU</t>
  </si>
  <si>
    <t>Objekt:</t>
  </si>
  <si>
    <t>01 - SO 01 Oprava spevnenej plochy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</si>
  <si>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</si>
  <si>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</si>
  <si>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</si>
  <si>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</si>
  <si>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</si>
  <si>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</si>
  <si>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</si>
  <si>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</si>
  <si>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</si>
  <si>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</si>
  <si>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</si>
  <si>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</si>
  <si>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</si>
  <si>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</si>
  <si>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</si>
  <si>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</si>
  <si>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</si>
  <si>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2) Ostatné náklady</t>
  </si>
  <si>
    <t>GZS</t>
  </si>
  <si>
    <t>VRN</t>
  </si>
  <si>
    <t>2</t>
  </si>
  <si>
    <t>Sťažené podmienky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</si>
  <si>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</si>
  <si>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</si>
  <si>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</si>
  <si>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</si>
  <si>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</si>
  <si>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</si>
  <si>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</si>
  <si>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</si>
  <si>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</si>
  <si>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</si>
  <si>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</si>
  <si>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</si>
  <si>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</si>
  <si>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</si>
  <si>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</si>
  <si>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</si>
  <si>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</si>
  <si>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</si>
  <si>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</si>
  <si>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>Rozoberanie dlažby, z betónových alebo kamenin. dlaždíc, dosiek alebo tvaroviek,  -0,13800t</t>
  </si>
  <si>
    <t>m2</t>
  </si>
  <si>
    <t>4</t>
  </si>
  <si>
    <t>945076021</t>
  </si>
  <si>
    <t>113106121.S2</t>
  </si>
  <si>
    <t>Rozoberanie dlažby, z betónových alebo kamenin. dlaždíc, dosiek alebo tvaroviek,  -0,13800t-žľaby</t>
  </si>
  <si>
    <t>-1943713184</t>
  </si>
  <si>
    <t>VV</t>
  </si>
  <si>
    <t>32*0,4</t>
  </si>
  <si>
    <t>3</t>
  </si>
  <si>
    <t>113107131.S</t>
  </si>
  <si>
    <t>Odstránenie krytu v ploche do 200 m2 z betónu prostého, hr. vrstvy do 150 mm,  -0,22500t</t>
  </si>
  <si>
    <t>790981124</t>
  </si>
  <si>
    <t>113205121.S</t>
  </si>
  <si>
    <t>Vytrhanie obrúb betónových, cestných ležatých,  -0,29000t</t>
  </si>
  <si>
    <t>m</t>
  </si>
  <si>
    <t>1774160325</t>
  </si>
  <si>
    <t>5</t>
  </si>
  <si>
    <t>113307231.S</t>
  </si>
  <si>
    <t>Odstránenie podkladu v ploche nad 200 m2 z betónu prostého, hr. vrstvy do 150 mm,  -0,22500t</t>
  </si>
  <si>
    <t>-846581466</t>
  </si>
  <si>
    <t>6</t>
  </si>
  <si>
    <t>122202201.S</t>
  </si>
  <si>
    <t>Odkopávka a prekopávka nezapažená pre cesty, v hornine 3 do 100 m3</t>
  </si>
  <si>
    <t>m3</t>
  </si>
  <si>
    <t>1900922564</t>
  </si>
  <si>
    <t>7</t>
  </si>
  <si>
    <t>122202209.S</t>
  </si>
  <si>
    <t>Odkopávky a prekopávky nezapažené pre cesty. Príplatok za lepivosť horniny 3</t>
  </si>
  <si>
    <t>-25330863</t>
  </si>
  <si>
    <t>82*0,5</t>
  </si>
  <si>
    <t>8</t>
  </si>
  <si>
    <t>162501102.S</t>
  </si>
  <si>
    <t>Vodorovné premiestnenie výkopku po spevnenej ceste z horniny tr.1-4, do 100 m3 na vzdialenosť do 3000 m</t>
  </si>
  <si>
    <t>1802779670</t>
  </si>
  <si>
    <t>9</t>
  </si>
  <si>
    <t>162501105.S</t>
  </si>
  <si>
    <t>Vodorovné premiestnenie výkopku po spevnenej ceste z horniny tr.1-4, do 100 m3, príplatok k cene za každých ďalšich a začatých 1000 m</t>
  </si>
  <si>
    <t>-964760663</t>
  </si>
  <si>
    <t>82*12 'Přepočítané koeficientom množstva</t>
  </si>
  <si>
    <t>10</t>
  </si>
  <si>
    <t>171201201.S</t>
  </si>
  <si>
    <t>Uloženie sypaniny na skládky do 100 m3</t>
  </si>
  <si>
    <t>1600587773</t>
  </si>
  <si>
    <t>11</t>
  </si>
  <si>
    <t>171209002.S</t>
  </si>
  <si>
    <t>Poplatok za skladovanie - zemina a kamenivo (17 05) ostatné</t>
  </si>
  <si>
    <t>t</t>
  </si>
  <si>
    <t>1628169843</t>
  </si>
  <si>
    <t>82,000*1,8</t>
  </si>
  <si>
    <t>12</t>
  </si>
  <si>
    <t>181101102.S</t>
  </si>
  <si>
    <t>Úprava pláne v zárezoch v hornine 1-4 so zhutnením</t>
  </si>
  <si>
    <t>-121838632</t>
  </si>
  <si>
    <t>Zakladanie</t>
  </si>
  <si>
    <t>13</t>
  </si>
  <si>
    <t>211571111.S1</t>
  </si>
  <si>
    <t>Výplň skruží s úpravou povrchu výplne štrkopieskom</t>
  </si>
  <si>
    <t>1981481889</t>
  </si>
  <si>
    <t>Zvislé a kompletné konštrukcie</t>
  </si>
  <si>
    <t>14</t>
  </si>
  <si>
    <t>318271054.S1</t>
  </si>
  <si>
    <t>Montáž-krycie platne priebežné  z betónových tvárnic 520 mm</t>
  </si>
  <si>
    <t>782299125</t>
  </si>
  <si>
    <t>15</t>
  </si>
  <si>
    <t>M</t>
  </si>
  <si>
    <t>6682 4436</t>
  </si>
  <si>
    <t>Krycia platňa  lxšxv 520x600x40 mm, sivá</t>
  </si>
  <si>
    <t>ks</t>
  </si>
  <si>
    <t>280297262</t>
  </si>
  <si>
    <t>40,24/0,6</t>
  </si>
  <si>
    <t>Vodorovné konštrukcie</t>
  </si>
  <si>
    <t>16</t>
  </si>
  <si>
    <t>457971111.S</t>
  </si>
  <si>
    <t>Zriadenie vrstvy z geotextílie s presahom s dočas. zaťaž. podkladu so sklonom do 1:5, šírky geotextílie do 3 m</t>
  </si>
  <si>
    <t>-331677016</t>
  </si>
  <si>
    <t>17</t>
  </si>
  <si>
    <t>693110003200.S</t>
  </si>
  <si>
    <t>Geotextília polypropylénová netkaná 500 g/m2</t>
  </si>
  <si>
    <t>118122750</t>
  </si>
  <si>
    <t>320,6*1,2 'Přepočítané koeficientom množstva</t>
  </si>
  <si>
    <t>Komunikácie</t>
  </si>
  <si>
    <t>18</t>
  </si>
  <si>
    <t>564861111.S</t>
  </si>
  <si>
    <t>Podklad zo štrkodrviny s rozprestretím a zhutnením, po zhutnení hr. 200 mm</t>
  </si>
  <si>
    <t>601266535</t>
  </si>
  <si>
    <t>19</t>
  </si>
  <si>
    <t>567122111.S</t>
  </si>
  <si>
    <t>Podklad z kameniva stmeleného cementom, s rozprestretím a zhutnením CBGM C 8/10 (C 6/8), po zhutnení hr. 100 mm</t>
  </si>
  <si>
    <t>305440377</t>
  </si>
  <si>
    <t>582137111.S5</t>
  </si>
  <si>
    <t>Kryt cementobetónový s kĺznymi tŕňami  s povrchovou metličkovou úpravou hr. 150 mm</t>
  </si>
  <si>
    <t>-2105888081</t>
  </si>
  <si>
    <t>Úpravy povrchov, podlahy, osadenie</t>
  </si>
  <si>
    <t>21</t>
  </si>
  <si>
    <t>631362442.S</t>
  </si>
  <si>
    <t>Výstuž mazanín z betónov (z kameniva) a z ľahkých betónov zo sietí KARI, priemer drôtu 8/8 mm, veľkosť oka 150x150 mm</t>
  </si>
  <si>
    <t>-760996586</t>
  </si>
  <si>
    <t>320,600*1,05</t>
  </si>
  <si>
    <t>Rúrové vedenie</t>
  </si>
  <si>
    <t>22</t>
  </si>
  <si>
    <t>81731411155</t>
  </si>
  <si>
    <t>Zaustenie žľabu</t>
  </si>
  <si>
    <t>1094279951</t>
  </si>
  <si>
    <t>23</t>
  </si>
  <si>
    <t>894401111</t>
  </si>
  <si>
    <t>Osadenie betónového dielca pre šachty, rovná alebo prechodová skruž TBS</t>
  </si>
  <si>
    <t>-1852615661</t>
  </si>
  <si>
    <t>24</t>
  </si>
  <si>
    <t>592240001000.S</t>
  </si>
  <si>
    <t>Skruž betónová pre kanalizačnú šachtu DN 800, rozmer 800x500x90 mm</t>
  </si>
  <si>
    <t>-2014061128</t>
  </si>
  <si>
    <t>Ostatné konštrukcie a práce-búranie</t>
  </si>
  <si>
    <t>25</t>
  </si>
  <si>
    <t>916361111.S</t>
  </si>
  <si>
    <t>Osadenie cestného obrubníka betónového ležatého do lôžka z betónu prostého tr. C 12/15 s bočnou oporou</t>
  </si>
  <si>
    <t>285245958</t>
  </si>
  <si>
    <t>26</t>
  </si>
  <si>
    <t>592170001000.S</t>
  </si>
  <si>
    <t>Obrubník cestný, lxšxv 1000x150x260 mm</t>
  </si>
  <si>
    <t>2051070225</t>
  </si>
  <si>
    <t>22*1,01 'Přepočítané koeficientom množstva</t>
  </si>
  <si>
    <t>27</t>
  </si>
  <si>
    <t>918101111.S</t>
  </si>
  <si>
    <t>Lôžko pod obrubníky, krajníky alebo obruby z dlažobných kociek z betónu prostého tr. C 12/15-dobetón. žľabu</t>
  </si>
  <si>
    <t>1697972941</t>
  </si>
  <si>
    <t>28</t>
  </si>
  <si>
    <t>919721211.S</t>
  </si>
  <si>
    <t xml:space="preserve">Dilatačné škáry vkladané v cementobet. kryte, s vyplnením škár asfaltovou zálievkou, </t>
  </si>
  <si>
    <t>-2030867898</t>
  </si>
  <si>
    <t>29</t>
  </si>
  <si>
    <t>919794441.S</t>
  </si>
  <si>
    <t>Úprava plôch okolo hydrantov, šupátok, a pod. v asfaltových krytoch v pôdorysnej ploche do 2 m2</t>
  </si>
  <si>
    <t>1482759175</t>
  </si>
  <si>
    <t>30</t>
  </si>
  <si>
    <t>935114654.S</t>
  </si>
  <si>
    <t>Osadenie odvodňovacieho betónového žľabu pre vysoké zaťaženie s ochrannou hranou svetlej šírky 400 mm a s roštom triedy C 250</t>
  </si>
  <si>
    <t>1271174666</t>
  </si>
  <si>
    <t>31</t>
  </si>
  <si>
    <t>34130</t>
  </si>
  <si>
    <t>Žľab BG 400 žľabovkový,  bez spádu, výška 160, dĺžka 1000</t>
  </si>
  <si>
    <t>1008672910</t>
  </si>
  <si>
    <t>32</t>
  </si>
  <si>
    <t>34131</t>
  </si>
  <si>
    <t>Mriežkový rošt NW 400, 1000/397/40,C 250</t>
  </si>
  <si>
    <t>1465680729</t>
  </si>
  <si>
    <t>33</t>
  </si>
  <si>
    <t>979082213.S</t>
  </si>
  <si>
    <t>Vodorovná doprava sutiny so zložením a hrubým urovnaním na vzdialenosť do 1 km</t>
  </si>
  <si>
    <t>-581037545</t>
  </si>
  <si>
    <t>34</t>
  </si>
  <si>
    <t>979082219.S</t>
  </si>
  <si>
    <t>Príplatok k cene za každý ďalší aj začatý 1 km nad 1 km pre vodorovnú dopravu sutiny</t>
  </si>
  <si>
    <t>499353644</t>
  </si>
  <si>
    <t>128,94*14 'Přepočítané koeficientom množstva</t>
  </si>
  <si>
    <t>35</t>
  </si>
  <si>
    <t>979087212.S</t>
  </si>
  <si>
    <t>Nakladanie na dopravné prostriedky pre vodorovnú dopravu sutiny</t>
  </si>
  <si>
    <t>-1574197799</t>
  </si>
  <si>
    <t>36</t>
  </si>
  <si>
    <t>979089012.S</t>
  </si>
  <si>
    <t>Poplatok za skladovanie - betón, tehly, dlaždice (17 01) ostatné</t>
  </si>
  <si>
    <t>-2119458205</t>
  </si>
  <si>
    <t>99</t>
  </si>
  <si>
    <t>Presun hmôt HSV</t>
  </si>
  <si>
    <t>37</t>
  </si>
  <si>
    <t>998224111.S</t>
  </si>
  <si>
    <t>Presun hmôt pre pozemné komunikácie s krytom monolitickým betónovým akejkoľvek dĺžky objektu</t>
  </si>
  <si>
    <t>-2050124719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</si>
</sst>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0" fillId="4" borderId="0" xfId="0" applyFont="1" applyFill="1" applyAlignment="1">
      <alignment horizontal="left" vertical="center"/>
    </xf>
    <xf numFmtId="4" fontId="20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0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214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5" customHeight="1">
      <c r="B4" s="18"/>
      <c r="D4" s="19" t="s">
        <v>8</v>
      </c>
      <c r="AR4" s="18"/>
      <c r="AS4" s="20" t="s">
        <v>9</v>
      </c>
      <c r="BS4" s="15" t="s">
        <v>6</v>
      </c>
    </row>
    <row r="5" spans="1:74" s="1" customFormat="1" ht="12" customHeight="1">
      <c r="B5" s="18"/>
      <c r="D5" s="21" t="s">
        <v>10</v>
      </c>
      <c r="K5" s="181" t="s">
        <v>11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8"/>
      <c r="BS5" s="15" t="s">
        <v>6</v>
      </c>
    </row>
    <row r="6" spans="1:74" s="1" customFormat="1" ht="36.950000000000003" customHeight="1">
      <c r="B6" s="18"/>
      <c r="D6" s="23" t="s">
        <v>12</v>
      </c>
      <c r="K6" s="183" t="s">
        <v>13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8"/>
      <c r="BS6" s="15" t="s">
        <v>6</v>
      </c>
    </row>
    <row r="7" spans="1:74" s="1" customFormat="1" ht="12" customHeight="1">
      <c r="B7" s="18"/>
      <c r="D7" s="24" t="s">
        <v>14</v>
      </c>
      <c r="K7" s="22" t="s">
        <v>1</v>
      </c>
      <c r="AK7" s="24" t="s">
        <v>15</v>
      </c>
      <c r="AN7" s="22" t="s">
        <v>1</v>
      </c>
      <c r="AR7" s="18"/>
      <c r="BS7" s="15" t="s">
        <v>6</v>
      </c>
    </row>
    <row r="8" spans="1:74" s="1" customFormat="1" ht="12" customHeight="1">
      <c r="B8" s="18"/>
      <c r="D8" s="24" t="s">
        <v>16</v>
      </c>
      <c r="K8" s="22" t="s">
        <v>17</v>
      </c>
      <c r="AK8" s="24" t="s">
        <v>18</v>
      </c>
      <c r="AN8" s="22" t="s">
        <v>19</v>
      </c>
      <c r="AR8" s="18"/>
      <c r="BS8" s="15" t="s">
        <v>6</v>
      </c>
    </row>
    <row r="9" spans="1:74" s="1" customFormat="1" ht="14.45" customHeight="1">
      <c r="B9" s="18"/>
      <c r="AR9" s="18"/>
      <c r="BS9" s="15" t="s">
        <v>6</v>
      </c>
    </row>
    <row r="10" spans="1:74" s="1" customFormat="1" ht="12" customHeight="1">
      <c r="B10" s="18"/>
      <c r="D10" s="24" t="s">
        <v>20</v>
      </c>
      <c r="AK10" s="24" t="s">
        <v>21</v>
      </c>
      <c r="AN10" s="22" t="s">
        <v>1</v>
      </c>
      <c r="AR10" s="18"/>
      <c r="BS10" s="15" t="s">
        <v>6</v>
      </c>
    </row>
    <row r="11" spans="1:74" s="1" customFormat="1" ht="18.399999999999999" customHeight="1">
      <c r="B11" s="18"/>
      <c r="E11" s="22" t="s">
        <v>22</v>
      </c>
      <c r="AK11" s="24" t="s">
        <v>23</v>
      </c>
      <c r="AN11" s="22" t="s">
        <v>1</v>
      </c>
      <c r="AR11" s="18"/>
      <c r="BS11" s="15" t="s">
        <v>6</v>
      </c>
    </row>
    <row r="12" spans="1:74" s="1" customFormat="1" ht="6.95" customHeight="1">
      <c r="B12" s="18"/>
      <c r="AR12" s="18"/>
      <c r="BS12" s="15" t="s">
        <v>6</v>
      </c>
    </row>
    <row r="13" spans="1:74" s="1" customFormat="1" ht="12" customHeight="1">
      <c r="B13" s="18"/>
      <c r="D13" s="24" t="s">
        <v>24</v>
      </c>
      <c r="AK13" s="24" t="s">
        <v>21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25</v>
      </c>
      <c r="AK14" s="24" t="s">
        <v>23</v>
      </c>
      <c r="AN14" s="22" t="s">
        <v>1</v>
      </c>
      <c r="AR14" s="18"/>
      <c r="BS14" s="15" t="s">
        <v>6</v>
      </c>
    </row>
    <row r="15" spans="1:74" s="1" customFormat="1" ht="6.95" customHeight="1">
      <c r="B15" s="18"/>
      <c r="AR15" s="18"/>
      <c r="BS15" s="15" t="s">
        <v>3</v>
      </c>
    </row>
    <row r="16" spans="1:74" s="1" customFormat="1" ht="12" customHeight="1">
      <c r="B16" s="18"/>
      <c r="D16" s="24" t="s">
        <v>26</v>
      </c>
      <c r="AK16" s="24" t="s">
        <v>21</v>
      </c>
      <c r="AN16" s="22" t="s">
        <v>1</v>
      </c>
      <c r="AR16" s="18"/>
      <c r="BS16" s="15" t="s">
        <v>3</v>
      </c>
    </row>
    <row r="17" spans="1:71" s="1" customFormat="1" ht="18.399999999999999" customHeight="1">
      <c r="B17" s="18"/>
      <c r="E17" s="22" t="s">
        <v>27</v>
      </c>
      <c r="AK17" s="24" t="s">
        <v>23</v>
      </c>
      <c r="AN17" s="22" t="s">
        <v>1</v>
      </c>
      <c r="AR17" s="18"/>
      <c r="BS17" s="15" t="s">
        <v>28</v>
      </c>
    </row>
    <row r="18" spans="1:71" s="1" customFormat="1" ht="6.95" customHeight="1">
      <c r="B18" s="18"/>
      <c r="AR18" s="18"/>
      <c r="BS18" s="15" t="s">
        <v>29</v>
      </c>
    </row>
    <row r="19" spans="1:71" s="1" customFormat="1" ht="12" customHeight="1">
      <c r="B19" s="18"/>
      <c r="D19" s="24" t="s">
        <v>30</v>
      </c>
      <c r="AK19" s="24" t="s">
        <v>21</v>
      </c>
      <c r="AN19" s="22" t="s">
        <v>1</v>
      </c>
      <c r="AR19" s="18"/>
      <c r="BS19" s="15" t="s">
        <v>29</v>
      </c>
    </row>
    <row r="20" spans="1:71" s="1" customFormat="1" ht="18.399999999999999" customHeight="1">
      <c r="B20" s="18"/>
      <c r="E20" s="22" t="s">
        <v>25</v>
      </c>
      <c r="AK20" s="24" t="s">
        <v>23</v>
      </c>
      <c r="AN20" s="22" t="s">
        <v>1</v>
      </c>
      <c r="AR20" s="18"/>
      <c r="BS20" s="15" t="s">
        <v>28</v>
      </c>
    </row>
    <row r="21" spans="1:71" s="1" customFormat="1" ht="6.95" customHeight="1">
      <c r="B21" s="18"/>
      <c r="AR21" s="18"/>
    </row>
    <row r="22" spans="1:71" s="1" customFormat="1" ht="12" customHeight="1">
      <c r="B22" s="18"/>
      <c r="D22" s="24" t="s">
        <v>31</v>
      </c>
      <c r="AR22" s="18"/>
    </row>
    <row r="23" spans="1:71" s="1" customFormat="1" ht="16.5" customHeight="1">
      <c r="B23" s="18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8"/>
    </row>
    <row r="24" spans="1:71" s="1" customFormat="1" ht="6.95" customHeight="1">
      <c r="B24" s="18"/>
      <c r="AR24" s="18"/>
    </row>
    <row r="25" spans="1:71" s="1" customFormat="1" ht="6.95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1:71" s="2" customFormat="1" ht="25.9" customHeight="1">
      <c r="A26" s="27"/>
      <c r="B26" s="28"/>
      <c r="C26" s="27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5">
        <f>ROUND(AG94,2)</f>
        <v>0</v>
      </c>
      <c r="AL26" s="186"/>
      <c r="AM26" s="186"/>
      <c r="AN26" s="186"/>
      <c r="AO26" s="186"/>
      <c r="AP26" s="27"/>
      <c r="AQ26" s="27"/>
      <c r="AR26" s="28"/>
      <c r="BE26" s="27"/>
    </row>
    <row r="27" spans="1:71" s="2" customFormat="1" ht="6.95" customHeight="1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8"/>
      <c r="BE27" s="27"/>
    </row>
    <row r="28" spans="1:71" s="2" customFormat="1" ht="12.75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187" t="s">
        <v>33</v>
      </c>
      <c r="M28" s="187"/>
      <c r="N28" s="187"/>
      <c r="O28" s="187"/>
      <c r="P28" s="187"/>
      <c r="Q28" s="27"/>
      <c r="R28" s="27"/>
      <c r="S28" s="27"/>
      <c r="T28" s="27"/>
      <c r="U28" s="27"/>
      <c r="V28" s="27"/>
      <c r="W28" s="187" t="s">
        <v>34</v>
      </c>
      <c r="X28" s="187"/>
      <c r="Y28" s="187"/>
      <c r="Z28" s="187"/>
      <c r="AA28" s="187"/>
      <c r="AB28" s="187"/>
      <c r="AC28" s="187"/>
      <c r="AD28" s="187"/>
      <c r="AE28" s="187"/>
      <c r="AF28" s="27"/>
      <c r="AG28" s="27"/>
      <c r="AH28" s="27"/>
      <c r="AI28" s="27"/>
      <c r="AJ28" s="27"/>
      <c r="AK28" s="187" t="s">
        <v>35</v>
      </c>
      <c r="AL28" s="187"/>
      <c r="AM28" s="187"/>
      <c r="AN28" s="187"/>
      <c r="AO28" s="187"/>
      <c r="AP28" s="27"/>
      <c r="AQ28" s="27"/>
      <c r="AR28" s="28"/>
      <c r="BE28" s="27"/>
    </row>
    <row r="29" spans="1:71" s="3" customFormat="1" ht="14.45" customHeight="1">
      <c r="B29" s="32"/>
      <c r="D29" s="24" t="s">
        <v>36</v>
      </c>
      <c r="F29" s="24" t="s">
        <v>37</v>
      </c>
      <c r="L29" s="190">
        <v>0.2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2"/>
    </row>
    <row r="30" spans="1:71" s="3" customFormat="1" ht="14.45" customHeight="1">
      <c r="B30" s="32"/>
      <c r="F30" s="24" t="s">
        <v>38</v>
      </c>
      <c r="L30" s="190">
        <v>0.2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2"/>
    </row>
    <row r="31" spans="1:71" s="3" customFormat="1" ht="14.45" hidden="1" customHeight="1">
      <c r="B31" s="32"/>
      <c r="F31" s="24" t="s">
        <v>39</v>
      </c>
      <c r="L31" s="190">
        <v>0.2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2"/>
    </row>
    <row r="32" spans="1:71" s="3" customFormat="1" ht="14.45" hidden="1" customHeight="1">
      <c r="B32" s="32"/>
      <c r="F32" s="24" t="s">
        <v>40</v>
      </c>
      <c r="L32" s="190">
        <v>0.2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2"/>
    </row>
    <row r="33" spans="1:57" s="3" customFormat="1" ht="14.45" hidden="1" customHeight="1">
      <c r="B33" s="32"/>
      <c r="F33" s="24" t="s">
        <v>41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2"/>
    </row>
    <row r="34" spans="1:57" s="2" customFormat="1" ht="6.95" customHeight="1">
      <c r="A34" s="27"/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8"/>
      <c r="BE34" s="27"/>
    </row>
    <row r="35" spans="1:57" s="2" customFormat="1" ht="25.9" customHeight="1">
      <c r="A35" s="27"/>
      <c r="B35" s="28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191" t="s">
        <v>44</v>
      </c>
      <c r="Y35" s="192"/>
      <c r="Z35" s="192"/>
      <c r="AA35" s="192"/>
      <c r="AB35" s="192"/>
      <c r="AC35" s="35"/>
      <c r="AD35" s="35"/>
      <c r="AE35" s="35"/>
      <c r="AF35" s="35"/>
      <c r="AG35" s="35"/>
      <c r="AH35" s="35"/>
      <c r="AI35" s="35"/>
      <c r="AJ35" s="35"/>
      <c r="AK35" s="193">
        <f>SUM(AK26:AK33)</f>
        <v>0</v>
      </c>
      <c r="AL35" s="192"/>
      <c r="AM35" s="192"/>
      <c r="AN35" s="192"/>
      <c r="AO35" s="194"/>
      <c r="AP35" s="33"/>
      <c r="AQ35" s="33"/>
      <c r="AR35" s="28"/>
      <c r="BE35" s="27"/>
    </row>
    <row r="36" spans="1:57" s="2" customFormat="1" ht="6.95" customHeight="1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8"/>
      <c r="BE36" s="27"/>
    </row>
    <row r="37" spans="1:57" s="2" customFormat="1" ht="14.45" customHeight="1">
      <c r="A37" s="27"/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8"/>
      <c r="BE37" s="27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37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37"/>
    </row>
    <row r="50" spans="1:57" ht="11.25">
      <c r="B50" s="18"/>
      <c r="AR50" s="18"/>
    </row>
    <row r="51" spans="1:57" ht="11.25">
      <c r="B51" s="18"/>
      <c r="AR51" s="18"/>
    </row>
    <row r="52" spans="1:57" ht="11.25">
      <c r="B52" s="18"/>
      <c r="AR52" s="18"/>
    </row>
    <row r="53" spans="1:57" ht="11.25">
      <c r="B53" s="18"/>
      <c r="AR53" s="18"/>
    </row>
    <row r="54" spans="1:57" ht="11.25">
      <c r="B54" s="18"/>
      <c r="AR54" s="18"/>
    </row>
    <row r="55" spans="1:57" ht="11.25">
      <c r="B55" s="18"/>
      <c r="AR55" s="18"/>
    </row>
    <row r="56" spans="1:57" ht="11.25">
      <c r="B56" s="18"/>
      <c r="AR56" s="18"/>
    </row>
    <row r="57" spans="1:57" ht="11.25">
      <c r="B57" s="18"/>
      <c r="AR57" s="18"/>
    </row>
    <row r="58" spans="1:57" ht="11.25">
      <c r="B58" s="18"/>
      <c r="AR58" s="18"/>
    </row>
    <row r="59" spans="1:57" ht="11.25">
      <c r="B59" s="18"/>
      <c r="AR59" s="18"/>
    </row>
    <row r="60" spans="1:57" s="2" customFormat="1" ht="12.75">
      <c r="A60" s="27"/>
      <c r="B60" s="28"/>
      <c r="C60" s="27"/>
      <c r="D60" s="40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47</v>
      </c>
      <c r="AI60" s="30"/>
      <c r="AJ60" s="30"/>
      <c r="AK60" s="30"/>
      <c r="AL60" s="30"/>
      <c r="AM60" s="40" t="s">
        <v>48</v>
      </c>
      <c r="AN60" s="30"/>
      <c r="AO60" s="30"/>
      <c r="AP60" s="27"/>
      <c r="AQ60" s="27"/>
      <c r="AR60" s="28"/>
      <c r="BE60" s="27"/>
    </row>
    <row r="61" spans="1:57" ht="11.25">
      <c r="B61" s="18"/>
      <c r="AR61" s="18"/>
    </row>
    <row r="62" spans="1:57" ht="11.25">
      <c r="B62" s="18"/>
      <c r="AR62" s="18"/>
    </row>
    <row r="63" spans="1:57" ht="11.25">
      <c r="B63" s="18"/>
      <c r="AR63" s="18"/>
    </row>
    <row r="64" spans="1:57" s="2" customFormat="1" ht="12.75">
      <c r="A64" s="27"/>
      <c r="B64" s="28"/>
      <c r="C64" s="27"/>
      <c r="D64" s="38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50</v>
      </c>
      <c r="AI64" s="41"/>
      <c r="AJ64" s="41"/>
      <c r="AK64" s="41"/>
      <c r="AL64" s="41"/>
      <c r="AM64" s="41"/>
      <c r="AN64" s="41"/>
      <c r="AO64" s="41"/>
      <c r="AP64" s="27"/>
      <c r="AQ64" s="27"/>
      <c r="AR64" s="28"/>
      <c r="BE64" s="27"/>
    </row>
    <row r="65" spans="1:57" ht="11.25">
      <c r="B65" s="18"/>
      <c r="AR65" s="18"/>
    </row>
    <row r="66" spans="1:57" ht="11.25">
      <c r="B66" s="18"/>
      <c r="AR66" s="18"/>
    </row>
    <row r="67" spans="1:57" ht="11.25">
      <c r="B67" s="18"/>
      <c r="AR67" s="18"/>
    </row>
    <row r="68" spans="1:57" ht="11.25">
      <c r="B68" s="18"/>
      <c r="AR68" s="18"/>
    </row>
    <row r="69" spans="1:57" ht="11.25">
      <c r="B69" s="18"/>
      <c r="AR69" s="18"/>
    </row>
    <row r="70" spans="1:57" ht="11.25">
      <c r="B70" s="18"/>
      <c r="AR70" s="18"/>
    </row>
    <row r="71" spans="1:57" ht="11.25">
      <c r="B71" s="18"/>
      <c r="AR71" s="18"/>
    </row>
    <row r="72" spans="1:57" ht="11.25">
      <c r="B72" s="18"/>
      <c r="AR72" s="18"/>
    </row>
    <row r="73" spans="1:57" ht="11.25">
      <c r="B73" s="18"/>
      <c r="AR73" s="18"/>
    </row>
    <row r="74" spans="1:57" ht="11.25">
      <c r="B74" s="18"/>
      <c r="AR74" s="18"/>
    </row>
    <row r="75" spans="1:57" s="2" customFormat="1" ht="12.75">
      <c r="A75" s="27"/>
      <c r="B75" s="28"/>
      <c r="C75" s="27"/>
      <c r="D75" s="40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47</v>
      </c>
      <c r="AI75" s="30"/>
      <c r="AJ75" s="30"/>
      <c r="AK75" s="30"/>
      <c r="AL75" s="30"/>
      <c r="AM75" s="40" t="s">
        <v>48</v>
      </c>
      <c r="AN75" s="30"/>
      <c r="AO75" s="30"/>
      <c r="AP75" s="27"/>
      <c r="AQ75" s="27"/>
      <c r="AR75" s="28"/>
      <c r="BE75" s="27"/>
    </row>
    <row r="76" spans="1:57" s="2" customFormat="1" ht="11.25">
      <c r="A76" s="27"/>
      <c r="B76" s="28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8"/>
      <c r="BE76" s="27"/>
    </row>
    <row r="77" spans="1:57" s="2" customFormat="1" ht="6.9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8"/>
      <c r="BE77" s="27"/>
    </row>
    <row r="81" spans="1:91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8"/>
      <c r="BE81" s="27"/>
    </row>
    <row r="82" spans="1:91" s="2" customFormat="1" ht="24.95" customHeight="1">
      <c r="A82" s="27"/>
      <c r="B82" s="28"/>
      <c r="C82" s="19" t="s">
        <v>51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8"/>
      <c r="BE82" s="27"/>
    </row>
    <row r="83" spans="1:91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8"/>
      <c r="BE83" s="27"/>
    </row>
    <row r="84" spans="1:91" s="4" customFormat="1" ht="12" customHeight="1">
      <c r="B84" s="46"/>
      <c r="C84" s="24" t="s">
        <v>10</v>
      </c>
      <c r="L84" s="4" t="str">
        <f>K5</f>
        <v>ce-Brigadnicka</v>
      </c>
      <c r="AR84" s="46"/>
    </row>
    <row r="85" spans="1:91" s="5" customFormat="1" ht="36.950000000000003" customHeight="1">
      <c r="B85" s="47"/>
      <c r="C85" s="48" t="s">
        <v>12</v>
      </c>
      <c r="L85" s="195" t="str">
        <f>K6</f>
        <v>Oprava spevnenej plochy na Brigádnickej ulici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7"/>
    </row>
    <row r="86" spans="1:91" s="2" customFormat="1" ht="6.95" customHeight="1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8"/>
      <c r="BE86" s="27"/>
    </row>
    <row r="87" spans="1:91" s="2" customFormat="1" ht="12" customHeight="1">
      <c r="A87" s="27"/>
      <c r="B87" s="28"/>
      <c r="C87" s="24" t="s">
        <v>16</v>
      </c>
      <c r="D87" s="27"/>
      <c r="E87" s="27"/>
      <c r="F87" s="27"/>
      <c r="G87" s="27"/>
      <c r="H87" s="27"/>
      <c r="I87" s="27"/>
      <c r="J87" s="27"/>
      <c r="K87" s="27"/>
      <c r="L87" s="49" t="str">
        <f>IF(K8="","",K8)</f>
        <v>Ul. Brigádnická, Košice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4" t="s">
        <v>18</v>
      </c>
      <c r="AJ87" s="27"/>
      <c r="AK87" s="27"/>
      <c r="AL87" s="27"/>
      <c r="AM87" s="197" t="str">
        <f>IF(AN8= "","",AN8)</f>
        <v>16. 9. 2020</v>
      </c>
      <c r="AN87" s="197"/>
      <c r="AO87" s="27"/>
      <c r="AP87" s="27"/>
      <c r="AQ87" s="27"/>
      <c r="AR87" s="28"/>
      <c r="BE87" s="27"/>
    </row>
    <row r="88" spans="1:91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8"/>
      <c r="BE88" s="27"/>
    </row>
    <row r="89" spans="1:91" s="2" customFormat="1" ht="15.2" customHeight="1">
      <c r="A89" s="27"/>
      <c r="B89" s="28"/>
      <c r="C89" s="24" t="s">
        <v>20</v>
      </c>
      <c r="D89" s="27"/>
      <c r="E89" s="27"/>
      <c r="F89" s="27"/>
      <c r="G89" s="27"/>
      <c r="H89" s="27"/>
      <c r="I89" s="27"/>
      <c r="J89" s="27"/>
      <c r="K89" s="27"/>
      <c r="L89" s="4" t="str">
        <f>IF(E11= "","",E11)</f>
        <v xml:space="preserve">Mestská časť Košice - Západ                       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4" t="s">
        <v>26</v>
      </c>
      <c r="AJ89" s="27"/>
      <c r="AK89" s="27"/>
      <c r="AL89" s="27"/>
      <c r="AM89" s="198" t="str">
        <f>IF(E17="","",E17)</f>
        <v>Ing. Dalimír Lipták</v>
      </c>
      <c r="AN89" s="199"/>
      <c r="AO89" s="199"/>
      <c r="AP89" s="199"/>
      <c r="AQ89" s="27"/>
      <c r="AR89" s="28"/>
      <c r="AS89" s="200" t="s">
        <v>52</v>
      </c>
      <c r="AT89" s="201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7"/>
    </row>
    <row r="90" spans="1:91" s="2" customFormat="1" ht="15.2" customHeight="1">
      <c r="A90" s="27"/>
      <c r="B90" s="28"/>
      <c r="C90" s="24" t="s">
        <v>24</v>
      </c>
      <c r="D90" s="27"/>
      <c r="E90" s="27"/>
      <c r="F90" s="27"/>
      <c r="G90" s="27"/>
      <c r="H90" s="27"/>
      <c r="I90" s="27"/>
      <c r="J90" s="27"/>
      <c r="K90" s="27"/>
      <c r="L90" s="4" t="str">
        <f>IF(E14="","",E14)</f>
        <v xml:space="preserve"> 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4" t="s">
        <v>30</v>
      </c>
      <c r="AJ90" s="27"/>
      <c r="AK90" s="27"/>
      <c r="AL90" s="27"/>
      <c r="AM90" s="198" t="str">
        <f>IF(E20="","",E20)</f>
        <v xml:space="preserve"> </v>
      </c>
      <c r="AN90" s="199"/>
      <c r="AO90" s="199"/>
      <c r="AP90" s="199"/>
      <c r="AQ90" s="27"/>
      <c r="AR90" s="28"/>
      <c r="AS90" s="202"/>
      <c r="AT90" s="203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7"/>
    </row>
    <row r="91" spans="1:91" s="2" customFormat="1" ht="10.9" customHeight="1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8"/>
      <c r="AS91" s="202"/>
      <c r="AT91" s="203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7"/>
    </row>
    <row r="92" spans="1:91" s="2" customFormat="1" ht="29.25" customHeight="1">
      <c r="A92" s="27"/>
      <c r="B92" s="28"/>
      <c r="C92" s="204" t="s">
        <v>53</v>
      </c>
      <c r="D92" s="205"/>
      <c r="E92" s="205"/>
      <c r="F92" s="205"/>
      <c r="G92" s="205"/>
      <c r="H92" s="55"/>
      <c r="I92" s="206" t="s">
        <v>54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55</v>
      </c>
      <c r="AH92" s="205"/>
      <c r="AI92" s="205"/>
      <c r="AJ92" s="205"/>
      <c r="AK92" s="205"/>
      <c r="AL92" s="205"/>
      <c r="AM92" s="205"/>
      <c r="AN92" s="206" t="s">
        <v>56</v>
      </c>
      <c r="AO92" s="205"/>
      <c r="AP92" s="208"/>
      <c r="AQ92" s="56" t="s">
        <v>57</v>
      </c>
      <c r="AR92" s="28"/>
      <c r="AS92" s="57" t="s">
        <v>58</v>
      </c>
      <c r="AT92" s="58" t="s">
        <v>59</v>
      </c>
      <c r="AU92" s="58" t="s">
        <v>60</v>
      </c>
      <c r="AV92" s="58" t="s">
        <v>61</v>
      </c>
      <c r="AW92" s="58" t="s">
        <v>62</v>
      </c>
      <c r="AX92" s="58" t="s">
        <v>63</v>
      </c>
      <c r="AY92" s="58" t="s">
        <v>64</v>
      </c>
      <c r="AZ92" s="58" t="s">
        <v>65</v>
      </c>
      <c r="BA92" s="58" t="s">
        <v>66</v>
      </c>
      <c r="BB92" s="58" t="s">
        <v>67</v>
      </c>
      <c r="BC92" s="58" t="s">
        <v>68</v>
      </c>
      <c r="BD92" s="59" t="s">
        <v>69</v>
      </c>
      <c r="BE92" s="27"/>
    </row>
    <row r="93" spans="1:91" s="2" customFormat="1" ht="10.9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8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7"/>
    </row>
    <row r="94" spans="1:91" s="6" customFormat="1" ht="32.450000000000003" customHeight="1">
      <c r="B94" s="63"/>
      <c r="C94" s="64" t="s">
        <v>70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2">
        <f>ROUND(AG95,2)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555.19043999999997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71</v>
      </c>
      <c r="BT94" s="72" t="s">
        <v>72</v>
      </c>
      <c r="BU94" s="73" t="s">
        <v>73</v>
      </c>
      <c r="BV94" s="72" t="s">
        <v>74</v>
      </c>
      <c r="BW94" s="72" t="s">
        <v>4</v>
      </c>
      <c r="BX94" s="72" t="s">
        <v>75</v>
      </c>
      <c r="CL94" s="72" t="s">
        <v>1</v>
      </c>
    </row>
    <row r="95" spans="1:91" s="7" customFormat="1" ht="16.5" customHeight="1">
      <c r="A95" s="74" t="s">
        <v>76</v>
      </c>
      <c r="B95" s="75"/>
      <c r="C95" s="76"/>
      <c r="D95" s="211" t="s">
        <v>77</v>
      </c>
      <c r="E95" s="211"/>
      <c r="F95" s="211"/>
      <c r="G95" s="211"/>
      <c r="H95" s="211"/>
      <c r="I95" s="77"/>
      <c r="J95" s="211" t="s">
        <v>78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'01 - SO 01 Oprava spevnen...'!J32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8" t="s">
        <v>79</v>
      </c>
      <c r="AR95" s="75"/>
      <c r="AS95" s="79">
        <v>0</v>
      </c>
      <c r="AT95" s="80">
        <f>ROUND(SUM(AV95:AW95),2)</f>
        <v>0</v>
      </c>
      <c r="AU95" s="81">
        <f>'01 - SO 01 Oprava spevnen...'!P95</f>
        <v>555.19044020000001</v>
      </c>
      <c r="AV95" s="80">
        <f>'01 - SO 01 Oprava spevnen...'!J35</f>
        <v>0</v>
      </c>
      <c r="AW95" s="80">
        <f>'01 - SO 01 Oprava spevnen...'!J36</f>
        <v>0</v>
      </c>
      <c r="AX95" s="80">
        <f>'01 - SO 01 Oprava spevnen...'!J37</f>
        <v>0</v>
      </c>
      <c r="AY95" s="80">
        <f>'01 - SO 01 Oprava spevnen...'!J38</f>
        <v>0</v>
      </c>
      <c r="AZ95" s="80">
        <f>'01 - SO 01 Oprava spevnen...'!F35</f>
        <v>0</v>
      </c>
      <c r="BA95" s="80">
        <f>'01 - SO 01 Oprava spevnen...'!F36</f>
        <v>0</v>
      </c>
      <c r="BB95" s="80">
        <f>'01 - SO 01 Oprava spevnen...'!F37</f>
        <v>0</v>
      </c>
      <c r="BC95" s="80">
        <f>'01 - SO 01 Oprava spevnen...'!F38</f>
        <v>0</v>
      </c>
      <c r="BD95" s="82">
        <f>'01 - SO 01 Oprava spevnen...'!F39</f>
        <v>0</v>
      </c>
      <c r="BT95" s="83" t="s">
        <v>80</v>
      </c>
      <c r="BV95" s="83" t="s">
        <v>74</v>
      </c>
      <c r="BW95" s="83" t="s">
        <v>81</v>
      </c>
      <c r="BX95" s="83" t="s">
        <v>4</v>
      </c>
      <c r="CL95" s="83" t="s">
        <v>1</v>
      </c>
      <c r="CM95" s="83" t="s">
        <v>72</v>
      </c>
    </row>
    <row r="96" spans="1:91" s="2" customFormat="1" ht="30" customHeight="1">
      <c r="A96" s="27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8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s="2" customFormat="1" ht="6.95" customHeight="1">
      <c r="A97" s="27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8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SO 01 Oprava spevne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89"/>
  <sheetViews>
    <sheetView showGridLines="0" tabSelected="1" workbookViewId="0">
      <selection activeCell="X10" sqref="X1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4"/>
    </row>
    <row r="2" spans="1:46" s="1" customFormat="1" ht="36.950000000000003" customHeight="1">
      <c r="L2" s="214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81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72</v>
      </c>
    </row>
    <row r="4" spans="1:46" s="1" customFormat="1" ht="24.95" customHeight="1">
      <c r="B4" s="18"/>
      <c r="D4" s="19" t="s">
        <v>82</v>
      </c>
      <c r="L4" s="18"/>
      <c r="M4" s="85" t="s">
        <v>9</v>
      </c>
      <c r="AT4" s="15" t="s">
        <v>3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4" t="s">
        <v>12</v>
      </c>
      <c r="L6" s="18"/>
    </row>
    <row r="7" spans="1:46" s="1" customFormat="1" ht="16.5" customHeight="1">
      <c r="B7" s="18"/>
      <c r="E7" s="215" t="str">
        <f>'Rekapitulácia stavby'!K6</f>
        <v>Oprava spevnenej plochy na Brigádnickej ulici</v>
      </c>
      <c r="F7" s="216"/>
      <c r="G7" s="216"/>
      <c r="H7" s="216"/>
      <c r="L7" s="18"/>
    </row>
    <row r="8" spans="1:46" s="2" customFormat="1" ht="12" customHeight="1">
      <c r="A8" s="27"/>
      <c r="B8" s="28"/>
      <c r="C8" s="27"/>
      <c r="D8" s="24" t="s">
        <v>83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195" t="s">
        <v>84</v>
      </c>
      <c r="F9" s="217"/>
      <c r="G9" s="217"/>
      <c r="H9" s="217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 ht="11.25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14</v>
      </c>
      <c r="E11" s="27"/>
      <c r="F11" s="22" t="s">
        <v>1</v>
      </c>
      <c r="G11" s="27"/>
      <c r="H11" s="27"/>
      <c r="I11" s="24" t="s">
        <v>15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16</v>
      </c>
      <c r="E12" s="27"/>
      <c r="F12" s="22" t="s">
        <v>17</v>
      </c>
      <c r="G12" s="27"/>
      <c r="H12" s="27"/>
      <c r="I12" s="24" t="s">
        <v>18</v>
      </c>
      <c r="J12" s="50"/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0.9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20</v>
      </c>
      <c r="E14" s="27"/>
      <c r="F14" s="27"/>
      <c r="G14" s="27"/>
      <c r="H14" s="27"/>
      <c r="I14" s="24" t="s">
        <v>21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22</v>
      </c>
      <c r="F15" s="27"/>
      <c r="G15" s="27"/>
      <c r="H15" s="27"/>
      <c r="I15" s="24" t="s">
        <v>23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5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24</v>
      </c>
      <c r="E17" s="27"/>
      <c r="F17" s="27"/>
      <c r="G17" s="27"/>
      <c r="H17" s="27"/>
      <c r="I17" s="24" t="s">
        <v>21</v>
      </c>
      <c r="J17" s="22" t="str">
        <f>'Rekapitulácia stavby'!AN13</f>
        <v/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181" t="str">
        <f>'Rekapitulácia stavby'!E14</f>
        <v xml:space="preserve"> </v>
      </c>
      <c r="F18" s="181"/>
      <c r="G18" s="181"/>
      <c r="H18" s="181"/>
      <c r="I18" s="24" t="s">
        <v>23</v>
      </c>
      <c r="J18" s="22" t="str">
        <f>'Rekapitulácia stavby'!AN14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5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26</v>
      </c>
      <c r="E20" s="27"/>
      <c r="F20" s="27"/>
      <c r="G20" s="27"/>
      <c r="H20" s="27"/>
      <c r="I20" s="24" t="s">
        <v>21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/>
      <c r="F21" s="27"/>
      <c r="G21" s="27"/>
      <c r="H21" s="27"/>
      <c r="I21" s="24" t="s">
        <v>23</v>
      </c>
      <c r="J21" s="22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5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30</v>
      </c>
      <c r="E23" s="27"/>
      <c r="F23" s="27"/>
      <c r="G23" s="27"/>
      <c r="H23" s="27"/>
      <c r="I23" s="24" t="s">
        <v>21</v>
      </c>
      <c r="J23" s="22" t="str">
        <f>IF('Rekapitulácia stavby'!AN19="","",'Rekapitulácia stavby'!AN19)</f>
        <v/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 t="str">
        <f>IF('Rekapitulácia stavby'!E20="","",'Rekapitulácia stavby'!E20)</f>
        <v xml:space="preserve"> </v>
      </c>
      <c r="F24" s="27"/>
      <c r="G24" s="27"/>
      <c r="H24" s="27"/>
      <c r="I24" s="24" t="s">
        <v>23</v>
      </c>
      <c r="J24" s="22" t="str">
        <f>IF('Rekapitulácia stavby'!AN20="","",'Rekapitulácia stavby'!AN20)</f>
        <v/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5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31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86"/>
      <c r="B27" s="87"/>
      <c r="C27" s="86"/>
      <c r="D27" s="86"/>
      <c r="E27" s="184" t="s">
        <v>1</v>
      </c>
      <c r="F27" s="184"/>
      <c r="G27" s="184"/>
      <c r="H27" s="184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31" s="2" customFormat="1" ht="6.95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5" customHeight="1">
      <c r="A29" s="27"/>
      <c r="B29" s="28"/>
      <c r="C29" s="27"/>
      <c r="D29" s="61"/>
      <c r="E29" s="61"/>
      <c r="F29" s="61"/>
      <c r="G29" s="61"/>
      <c r="H29" s="61"/>
      <c r="I29" s="61"/>
      <c r="J29" s="61"/>
      <c r="K29" s="61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14.45" customHeight="1">
      <c r="A30" s="27"/>
      <c r="B30" s="28"/>
      <c r="C30" s="27"/>
      <c r="D30" s="22" t="s">
        <v>85</v>
      </c>
      <c r="E30" s="27"/>
      <c r="F30" s="27"/>
      <c r="G30" s="27"/>
      <c r="H30" s="27"/>
      <c r="I30" s="27"/>
      <c r="J30" s="89">
        <f>J59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14.45" customHeight="1">
      <c r="A31" s="27"/>
      <c r="B31" s="28"/>
      <c r="C31" s="27"/>
      <c r="D31" s="90" t="s">
        <v>86</v>
      </c>
      <c r="E31" s="27"/>
      <c r="F31" s="27"/>
      <c r="G31" s="27"/>
      <c r="H31" s="27"/>
      <c r="I31" s="27"/>
      <c r="J31" s="89">
        <f>J72</f>
        <v>0</v>
      </c>
      <c r="K31" s="27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25.35" customHeight="1">
      <c r="A32" s="27"/>
      <c r="B32" s="28"/>
      <c r="C32" s="27"/>
      <c r="D32" s="91" t="s">
        <v>32</v>
      </c>
      <c r="E32" s="27"/>
      <c r="F32" s="27"/>
      <c r="G32" s="27"/>
      <c r="H32" s="27"/>
      <c r="I32" s="27"/>
      <c r="J32" s="66">
        <f>ROUND(J30 + J31, 2)</f>
        <v>0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6.95" customHeight="1">
      <c r="A33" s="27"/>
      <c r="B33" s="28"/>
      <c r="C33" s="27"/>
      <c r="D33" s="61"/>
      <c r="E33" s="61"/>
      <c r="F33" s="61"/>
      <c r="G33" s="61"/>
      <c r="H33" s="61"/>
      <c r="I33" s="61"/>
      <c r="J33" s="61"/>
      <c r="K33" s="61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customHeight="1">
      <c r="A34" s="27"/>
      <c r="B34" s="28"/>
      <c r="C34" s="27"/>
      <c r="D34" s="27"/>
      <c r="E34" s="27"/>
      <c r="F34" s="31" t="s">
        <v>34</v>
      </c>
      <c r="G34" s="27"/>
      <c r="H34" s="27"/>
      <c r="I34" s="31" t="s">
        <v>33</v>
      </c>
      <c r="J34" s="31" t="s">
        <v>35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customHeight="1">
      <c r="A35" s="27"/>
      <c r="B35" s="28"/>
      <c r="C35" s="27"/>
      <c r="D35" s="92" t="s">
        <v>36</v>
      </c>
      <c r="E35" s="24" t="s">
        <v>37</v>
      </c>
      <c r="F35" s="93">
        <f>ROUND((SUM(BE72:BE75) + SUM(BE95:BE151)),  2)</f>
        <v>0</v>
      </c>
      <c r="G35" s="27"/>
      <c r="H35" s="27"/>
      <c r="I35" s="94">
        <v>0.2</v>
      </c>
      <c r="J35" s="93">
        <f>ROUND(((SUM(BE72:BE75) + SUM(BE95:BE151))*I35),  2)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5" customHeight="1">
      <c r="A36" s="27"/>
      <c r="B36" s="28"/>
      <c r="C36" s="27"/>
      <c r="D36" s="27"/>
      <c r="E36" s="24" t="s">
        <v>38</v>
      </c>
      <c r="F36" s="93">
        <f>ROUND((SUM(BF72:BF75) + SUM(BF95:BF151)),  2)</f>
        <v>0</v>
      </c>
      <c r="G36" s="27"/>
      <c r="H36" s="27"/>
      <c r="I36" s="94">
        <v>0.2</v>
      </c>
      <c r="J36" s="93">
        <f>ROUND(((SUM(BF72:BF75) + SUM(BF95:BF151))*I36),  2)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5" hidden="1" customHeight="1">
      <c r="A37" s="27"/>
      <c r="B37" s="28"/>
      <c r="C37" s="27"/>
      <c r="D37" s="27"/>
      <c r="E37" s="24" t="s">
        <v>39</v>
      </c>
      <c r="F37" s="93">
        <f>ROUND((SUM(BG72:BG75) + SUM(BG95:BG151)),  2)</f>
        <v>0</v>
      </c>
      <c r="G37" s="27"/>
      <c r="H37" s="27"/>
      <c r="I37" s="94">
        <v>0.2</v>
      </c>
      <c r="J37" s="93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14.45" hidden="1" customHeight="1">
      <c r="A38" s="27"/>
      <c r="B38" s="28"/>
      <c r="C38" s="27"/>
      <c r="D38" s="27"/>
      <c r="E38" s="24" t="s">
        <v>40</v>
      </c>
      <c r="F38" s="93">
        <f>ROUND((SUM(BH72:BH75) + SUM(BH95:BH151)),  2)</f>
        <v>0</v>
      </c>
      <c r="G38" s="27"/>
      <c r="H38" s="27"/>
      <c r="I38" s="94">
        <v>0.2</v>
      </c>
      <c r="J38" s="93">
        <f>0</f>
        <v>0</v>
      </c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14.45" hidden="1" customHeight="1">
      <c r="A39" s="27"/>
      <c r="B39" s="28"/>
      <c r="C39" s="27"/>
      <c r="D39" s="27"/>
      <c r="E39" s="24" t="s">
        <v>41</v>
      </c>
      <c r="F39" s="93">
        <f>ROUND((SUM(BI72:BI75) + SUM(BI95:BI151)),  2)</f>
        <v>0</v>
      </c>
      <c r="G39" s="27"/>
      <c r="H39" s="27"/>
      <c r="I39" s="94">
        <v>0</v>
      </c>
      <c r="J39" s="93">
        <f>0</f>
        <v>0</v>
      </c>
      <c r="K39" s="27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6.9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2" customFormat="1" ht="25.35" customHeight="1">
      <c r="A41" s="27"/>
      <c r="B41" s="28"/>
      <c r="C41" s="95"/>
      <c r="D41" s="96" t="s">
        <v>42</v>
      </c>
      <c r="E41" s="55"/>
      <c r="F41" s="55"/>
      <c r="G41" s="97" t="s">
        <v>43</v>
      </c>
      <c r="H41" s="98" t="s">
        <v>44</v>
      </c>
      <c r="I41" s="55"/>
      <c r="J41" s="99">
        <f>SUM(J32:J39)</f>
        <v>0</v>
      </c>
      <c r="K41" s="100"/>
      <c r="L41" s="3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4" spans="1:31" s="2" customFormat="1" ht="6.95" customHeight="1">
      <c r="A44" s="27"/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1" s="2" customFormat="1" ht="24.95" customHeight="1">
      <c r="A45" s="27"/>
      <c r="B45" s="28"/>
      <c r="C45" s="19" t="s">
        <v>87</v>
      </c>
      <c r="D45" s="27"/>
      <c r="E45" s="27"/>
      <c r="F45" s="27"/>
      <c r="G45" s="27"/>
      <c r="H45" s="27"/>
      <c r="I45" s="27"/>
      <c r="J45" s="27"/>
      <c r="K45" s="27"/>
      <c r="L45" s="3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s="2" customFormat="1" ht="6.95" customHeight="1">
      <c r="A46" s="27"/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3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</row>
    <row r="47" spans="1:31" s="2" customFormat="1" ht="12" customHeight="1">
      <c r="A47" s="27"/>
      <c r="B47" s="28"/>
      <c r="C47" s="24" t="s">
        <v>12</v>
      </c>
      <c r="D47" s="27"/>
      <c r="E47" s="27"/>
      <c r="F47" s="27"/>
      <c r="G47" s="27"/>
      <c r="H47" s="27"/>
      <c r="I47" s="27"/>
      <c r="J47" s="27"/>
      <c r="K47" s="27"/>
      <c r="L47" s="3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</row>
    <row r="48" spans="1:31" s="2" customFormat="1" ht="16.5" customHeight="1">
      <c r="A48" s="27"/>
      <c r="B48" s="28"/>
      <c r="C48" s="27"/>
      <c r="D48" s="27"/>
      <c r="E48" s="215" t="str">
        <f>E7</f>
        <v>Oprava spevnenej plochy na Brigádnickej ulici</v>
      </c>
      <c r="F48" s="216"/>
      <c r="G48" s="216"/>
      <c r="H48" s="216"/>
      <c r="I48" s="27"/>
      <c r="J48" s="27"/>
      <c r="K48" s="27"/>
      <c r="L48" s="3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</row>
    <row r="49" spans="1:47" s="2" customFormat="1" ht="12" customHeight="1">
      <c r="A49" s="27"/>
      <c r="B49" s="28"/>
      <c r="C49" s="24" t="s">
        <v>83</v>
      </c>
      <c r="D49" s="27"/>
      <c r="E49" s="27"/>
      <c r="F49" s="27"/>
      <c r="G49" s="27"/>
      <c r="H49" s="27"/>
      <c r="I49" s="27"/>
      <c r="J49" s="27"/>
      <c r="K49" s="27"/>
      <c r="L49" s="3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</row>
    <row r="50" spans="1:47" s="2" customFormat="1" ht="16.5" customHeight="1">
      <c r="A50" s="27"/>
      <c r="B50" s="28"/>
      <c r="C50" s="27"/>
      <c r="D50" s="27"/>
      <c r="E50" s="195" t="str">
        <f>E9</f>
        <v>01 - SO 01 Oprava spevnenej plochy</v>
      </c>
      <c r="F50" s="217"/>
      <c r="G50" s="217"/>
      <c r="H50" s="217"/>
      <c r="I50" s="27"/>
      <c r="J50" s="27"/>
      <c r="K50" s="27"/>
      <c r="L50" s="3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</row>
    <row r="51" spans="1:47" s="2" customFormat="1" ht="6.95" customHeight="1">
      <c r="A51" s="27"/>
      <c r="B51" s="28"/>
      <c r="C51" s="27"/>
      <c r="D51" s="27"/>
      <c r="E51" s="27"/>
      <c r="F51" s="27"/>
      <c r="G51" s="27"/>
      <c r="H51" s="27"/>
      <c r="I51" s="27"/>
      <c r="J51" s="27"/>
      <c r="K51" s="27"/>
      <c r="L51" s="3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</row>
    <row r="52" spans="1:47" s="2" customFormat="1" ht="12" customHeight="1">
      <c r="A52" s="27"/>
      <c r="B52" s="28"/>
      <c r="C52" s="24" t="s">
        <v>16</v>
      </c>
      <c r="D52" s="27"/>
      <c r="E52" s="27"/>
      <c r="F52" s="22" t="str">
        <f>F12</f>
        <v>Ul. Brigádnická, Košice</v>
      </c>
      <c r="G52" s="27"/>
      <c r="H52" s="27"/>
      <c r="I52" s="24" t="s">
        <v>18</v>
      </c>
      <c r="J52" s="50"/>
      <c r="K52" s="27"/>
      <c r="L52" s="3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</row>
    <row r="53" spans="1:47" s="2" customFormat="1" ht="6.95" customHeight="1">
      <c r="A53" s="27"/>
      <c r="B53" s="28"/>
      <c r="C53" s="27"/>
      <c r="D53" s="27"/>
      <c r="E53" s="27"/>
      <c r="F53" s="27"/>
      <c r="G53" s="27"/>
      <c r="H53" s="27"/>
      <c r="I53" s="27"/>
      <c r="J53" s="27"/>
      <c r="K53" s="27"/>
      <c r="L53" s="3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</row>
    <row r="54" spans="1:47" s="2" customFormat="1" ht="15.2" customHeight="1">
      <c r="A54" s="27"/>
      <c r="B54" s="28"/>
      <c r="C54" s="24" t="s">
        <v>20</v>
      </c>
      <c r="D54" s="27"/>
      <c r="E54" s="27"/>
      <c r="F54" s="22" t="str">
        <f>E15</f>
        <v xml:space="preserve">Mestská časť Košice - Západ                       </v>
      </c>
      <c r="G54" s="27"/>
      <c r="H54" s="27"/>
      <c r="I54" s="24" t="s">
        <v>26</v>
      </c>
      <c r="J54" s="25"/>
      <c r="K54" s="27"/>
      <c r="L54" s="3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</row>
    <row r="55" spans="1:47" s="2" customFormat="1" ht="15.2" customHeight="1">
      <c r="A55" s="27"/>
      <c r="B55" s="28"/>
      <c r="C55" s="24" t="s">
        <v>24</v>
      </c>
      <c r="D55" s="27"/>
      <c r="E55" s="27"/>
      <c r="F55" s="22" t="str">
        <f>IF(E18="","",E18)</f>
        <v xml:space="preserve"> </v>
      </c>
      <c r="G55" s="27"/>
      <c r="H55" s="27"/>
      <c r="I55" s="24" t="s">
        <v>30</v>
      </c>
      <c r="J55" s="25" t="str">
        <f>E24</f>
        <v xml:space="preserve"> </v>
      </c>
      <c r="K55" s="27"/>
      <c r="L55" s="3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</row>
    <row r="56" spans="1:47" s="2" customFormat="1" ht="10.35" customHeight="1">
      <c r="A56" s="27"/>
      <c r="B56" s="28"/>
      <c r="C56" s="27"/>
      <c r="D56" s="27"/>
      <c r="E56" s="27"/>
      <c r="F56" s="27"/>
      <c r="G56" s="27"/>
      <c r="H56" s="27"/>
      <c r="I56" s="27"/>
      <c r="J56" s="27"/>
      <c r="K56" s="27"/>
      <c r="L56" s="3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</row>
    <row r="57" spans="1:47" s="2" customFormat="1" ht="29.25" customHeight="1">
      <c r="A57" s="27"/>
      <c r="B57" s="28"/>
      <c r="C57" s="101" t="s">
        <v>88</v>
      </c>
      <c r="D57" s="95"/>
      <c r="E57" s="95"/>
      <c r="F57" s="95"/>
      <c r="G57" s="95"/>
      <c r="H57" s="95"/>
      <c r="I57" s="95"/>
      <c r="J57" s="102" t="s">
        <v>89</v>
      </c>
      <c r="K57" s="95"/>
      <c r="L57" s="3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</row>
    <row r="58" spans="1:47" s="2" customFormat="1" ht="10.35" customHeight="1">
      <c r="A58" s="27"/>
      <c r="B58" s="28"/>
      <c r="C58" s="27"/>
      <c r="D58" s="27"/>
      <c r="E58" s="27"/>
      <c r="F58" s="27"/>
      <c r="G58" s="27"/>
      <c r="H58" s="27"/>
      <c r="I58" s="27"/>
      <c r="J58" s="27"/>
      <c r="K58" s="27"/>
      <c r="L58" s="3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</row>
    <row r="59" spans="1:47" s="2" customFormat="1" ht="22.9" customHeight="1">
      <c r="A59" s="27"/>
      <c r="B59" s="28"/>
      <c r="C59" s="103" t="s">
        <v>90</v>
      </c>
      <c r="D59" s="27"/>
      <c r="E59" s="27"/>
      <c r="F59" s="27"/>
      <c r="G59" s="27"/>
      <c r="H59" s="27"/>
      <c r="I59" s="27"/>
      <c r="J59" s="66">
        <v>0</v>
      </c>
      <c r="K59" s="27"/>
      <c r="L59" s="3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U59" s="15" t="s">
        <v>91</v>
      </c>
    </row>
    <row r="60" spans="1:47" s="9" customFormat="1" ht="24.95" customHeight="1">
      <c r="B60" s="104"/>
      <c r="D60" s="105" t="s">
        <v>92</v>
      </c>
      <c r="E60" s="106"/>
      <c r="F60" s="106"/>
      <c r="G60" s="106"/>
      <c r="H60" s="106"/>
      <c r="I60" s="106"/>
      <c r="J60" s="107">
        <v>0</v>
      </c>
      <c r="L60" s="104"/>
    </row>
    <row r="61" spans="1:47" s="10" customFormat="1" ht="19.899999999999999" customHeight="1">
      <c r="B61" s="108"/>
      <c r="D61" s="109" t="s">
        <v>93</v>
      </c>
      <c r="E61" s="110"/>
      <c r="F61" s="110"/>
      <c r="G61" s="110"/>
      <c r="H61" s="110"/>
      <c r="I61" s="110"/>
      <c r="J61" s="111">
        <v>0</v>
      </c>
      <c r="L61" s="108"/>
    </row>
    <row r="62" spans="1:47" s="10" customFormat="1" ht="19.899999999999999" customHeight="1">
      <c r="B62" s="108"/>
      <c r="D62" s="109" t="s">
        <v>94</v>
      </c>
      <c r="E62" s="110"/>
      <c r="F62" s="110"/>
      <c r="G62" s="110"/>
      <c r="H62" s="110"/>
      <c r="I62" s="110"/>
      <c r="J62" s="111">
        <v>0</v>
      </c>
      <c r="L62" s="108"/>
    </row>
    <row r="63" spans="1:47" s="10" customFormat="1" ht="19.899999999999999" customHeight="1">
      <c r="B63" s="108"/>
      <c r="D63" s="109" t="s">
        <v>95</v>
      </c>
      <c r="E63" s="110"/>
      <c r="F63" s="110"/>
      <c r="G63" s="110"/>
      <c r="H63" s="110"/>
      <c r="I63" s="110"/>
      <c r="J63" s="111">
        <v>0</v>
      </c>
      <c r="L63" s="108"/>
    </row>
    <row r="64" spans="1:47" s="10" customFormat="1" ht="19.899999999999999" customHeight="1">
      <c r="B64" s="108"/>
      <c r="D64" s="109" t="s">
        <v>96</v>
      </c>
      <c r="E64" s="110"/>
      <c r="F64" s="110"/>
      <c r="G64" s="110"/>
      <c r="H64" s="110"/>
      <c r="I64" s="110"/>
      <c r="J64" s="111">
        <v>0</v>
      </c>
      <c r="L64" s="108"/>
    </row>
    <row r="65" spans="1:65" s="10" customFormat="1" ht="19.899999999999999" customHeight="1">
      <c r="B65" s="108"/>
      <c r="D65" s="109" t="s">
        <v>97</v>
      </c>
      <c r="E65" s="110"/>
      <c r="F65" s="110"/>
      <c r="G65" s="110"/>
      <c r="H65" s="110"/>
      <c r="I65" s="110"/>
      <c r="J65" s="111">
        <v>0</v>
      </c>
      <c r="L65" s="108"/>
    </row>
    <row r="66" spans="1:65" s="10" customFormat="1" ht="19.899999999999999" customHeight="1">
      <c r="B66" s="108"/>
      <c r="D66" s="109" t="s">
        <v>98</v>
      </c>
      <c r="E66" s="110"/>
      <c r="F66" s="110"/>
      <c r="G66" s="110"/>
      <c r="H66" s="110"/>
      <c r="I66" s="110"/>
      <c r="J66" s="111">
        <v>0</v>
      </c>
      <c r="L66" s="108"/>
    </row>
    <row r="67" spans="1:65" s="10" customFormat="1" ht="19.899999999999999" customHeight="1">
      <c r="B67" s="108"/>
      <c r="D67" s="109" t="s">
        <v>99</v>
      </c>
      <c r="E67" s="110"/>
      <c r="F67" s="110"/>
      <c r="G67" s="110"/>
      <c r="H67" s="110"/>
      <c r="I67" s="110"/>
      <c r="J67" s="111">
        <v>0</v>
      </c>
      <c r="L67" s="108"/>
    </row>
    <row r="68" spans="1:65" s="10" customFormat="1" ht="19.899999999999999" customHeight="1">
      <c r="B68" s="108"/>
      <c r="D68" s="109" t="s">
        <v>100</v>
      </c>
      <c r="E68" s="110"/>
      <c r="F68" s="110"/>
      <c r="G68" s="110"/>
      <c r="H68" s="110"/>
      <c r="I68" s="110"/>
      <c r="J68" s="111">
        <v>0</v>
      </c>
      <c r="L68" s="108"/>
    </row>
    <row r="69" spans="1:65" s="10" customFormat="1" ht="19.899999999999999" customHeight="1">
      <c r="B69" s="108"/>
      <c r="D69" s="109" t="s">
        <v>101</v>
      </c>
      <c r="E69" s="110"/>
      <c r="F69" s="110"/>
      <c r="G69" s="110"/>
      <c r="H69" s="110"/>
      <c r="I69" s="110"/>
      <c r="J69" s="111">
        <v>0</v>
      </c>
      <c r="L69" s="108"/>
    </row>
    <row r="70" spans="1:65" s="2" customFormat="1" ht="21.75" customHeight="1">
      <c r="A70" s="27"/>
      <c r="B70" s="28"/>
      <c r="C70" s="27"/>
      <c r="D70" s="27"/>
      <c r="E70" s="27"/>
      <c r="F70" s="27"/>
      <c r="G70" s="27"/>
      <c r="H70" s="27"/>
      <c r="I70" s="27"/>
      <c r="J70" s="27"/>
      <c r="K70" s="27"/>
      <c r="L70" s="3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1:65" s="2" customFormat="1" ht="6.95" customHeight="1">
      <c r="A71" s="27"/>
      <c r="B71" s="28"/>
      <c r="C71" s="27"/>
      <c r="D71" s="27"/>
      <c r="E71" s="27"/>
      <c r="F71" s="27"/>
      <c r="G71" s="27"/>
      <c r="H71" s="27"/>
      <c r="I71" s="27"/>
      <c r="J71" s="27"/>
      <c r="K71" s="27"/>
      <c r="L71" s="3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1:65" s="2" customFormat="1" ht="29.25" customHeight="1">
      <c r="A72" s="27"/>
      <c r="B72" s="28"/>
      <c r="C72" s="103" t="s">
        <v>102</v>
      </c>
      <c r="D72" s="27"/>
      <c r="E72" s="27"/>
      <c r="F72" s="27"/>
      <c r="G72" s="27"/>
      <c r="H72" s="27"/>
      <c r="I72" s="27"/>
      <c r="J72" s="112">
        <v>0</v>
      </c>
      <c r="K72" s="27"/>
      <c r="L72" s="37"/>
      <c r="N72" s="113" t="s">
        <v>36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1:65" s="2" customFormat="1" ht="18" customHeight="1">
      <c r="A73" s="27"/>
      <c r="B73" s="114"/>
      <c r="C73" s="115"/>
      <c r="D73" s="218" t="s">
        <v>103</v>
      </c>
      <c r="E73" s="218"/>
      <c r="F73" s="218"/>
      <c r="G73" s="115"/>
      <c r="H73" s="115"/>
      <c r="I73" s="115"/>
      <c r="J73" s="116">
        <v>0</v>
      </c>
      <c r="K73" s="115"/>
      <c r="L73" s="117"/>
      <c r="M73" s="118"/>
      <c r="N73" s="119" t="s">
        <v>38</v>
      </c>
      <c r="O73" s="118"/>
      <c r="P73" s="118"/>
      <c r="Q73" s="118"/>
      <c r="R73" s="118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20" t="s">
        <v>104</v>
      </c>
      <c r="AZ73" s="118"/>
      <c r="BA73" s="118"/>
      <c r="BB73" s="118"/>
      <c r="BC73" s="118"/>
      <c r="BD73" s="118"/>
      <c r="BE73" s="121">
        <f>IF(N73="základná",J73,0)</f>
        <v>0</v>
      </c>
      <c r="BF73" s="121">
        <f>IF(N73="znížená",J73,0)</f>
        <v>0</v>
      </c>
      <c r="BG73" s="121">
        <f>IF(N73="zákl. prenesená",J73,0)</f>
        <v>0</v>
      </c>
      <c r="BH73" s="121">
        <f>IF(N73="zníž. prenesená",J73,0)</f>
        <v>0</v>
      </c>
      <c r="BI73" s="121">
        <f>IF(N73="nulová",J73,0)</f>
        <v>0</v>
      </c>
      <c r="BJ73" s="120" t="s">
        <v>105</v>
      </c>
      <c r="BK73" s="118"/>
      <c r="BL73" s="118"/>
      <c r="BM73" s="118"/>
    </row>
    <row r="74" spans="1:65" s="2" customFormat="1" ht="18" customHeight="1">
      <c r="A74" s="27"/>
      <c r="B74" s="114"/>
      <c r="C74" s="115"/>
      <c r="D74" s="218" t="s">
        <v>106</v>
      </c>
      <c r="E74" s="218"/>
      <c r="F74" s="218"/>
      <c r="G74" s="115"/>
      <c r="H74" s="115"/>
      <c r="I74" s="115"/>
      <c r="J74" s="116">
        <v>0</v>
      </c>
      <c r="K74" s="115"/>
      <c r="L74" s="117"/>
      <c r="M74" s="118"/>
      <c r="N74" s="119" t="s">
        <v>38</v>
      </c>
      <c r="O74" s="118"/>
      <c r="P74" s="118"/>
      <c r="Q74" s="118"/>
      <c r="R74" s="118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20" t="s">
        <v>104</v>
      </c>
      <c r="AZ74" s="118"/>
      <c r="BA74" s="118"/>
      <c r="BB74" s="118"/>
      <c r="BC74" s="118"/>
      <c r="BD74" s="118"/>
      <c r="BE74" s="121">
        <f>IF(N74="základná",J74,0)</f>
        <v>0</v>
      </c>
      <c r="BF74" s="121">
        <f>IF(N74="znížená",J74,0)</f>
        <v>0</v>
      </c>
      <c r="BG74" s="121">
        <f>IF(N74="zákl. prenesená",J74,0)</f>
        <v>0</v>
      </c>
      <c r="BH74" s="121">
        <f>IF(N74="zníž. prenesená",J74,0)</f>
        <v>0</v>
      </c>
      <c r="BI74" s="121">
        <f>IF(N74="nulová",J74,0)</f>
        <v>0</v>
      </c>
      <c r="BJ74" s="120" t="s">
        <v>105</v>
      </c>
      <c r="BK74" s="118"/>
      <c r="BL74" s="118"/>
      <c r="BM74" s="118"/>
    </row>
    <row r="75" spans="1:65" s="2" customFormat="1" ht="18" customHeight="1">
      <c r="A75" s="27"/>
      <c r="B75" s="28"/>
      <c r="C75" s="27"/>
      <c r="D75" s="27"/>
      <c r="E75" s="27"/>
      <c r="F75" s="27"/>
      <c r="G75" s="27"/>
      <c r="H75" s="27"/>
      <c r="I75" s="27"/>
      <c r="J75" s="27"/>
      <c r="K75" s="27"/>
      <c r="L75" s="3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1:65" s="2" customFormat="1" ht="29.25" customHeight="1">
      <c r="A76" s="27"/>
      <c r="B76" s="28"/>
      <c r="C76" s="122" t="s">
        <v>107</v>
      </c>
      <c r="D76" s="95"/>
      <c r="E76" s="95"/>
      <c r="F76" s="95"/>
      <c r="G76" s="95"/>
      <c r="H76" s="95"/>
      <c r="I76" s="95"/>
      <c r="J76" s="123">
        <f>ROUND(J59+J72,2)</f>
        <v>0</v>
      </c>
      <c r="K76" s="95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65" s="2" customFormat="1" ht="6.9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63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63" s="2" customFormat="1" ht="24.95" customHeight="1">
      <c r="A82" s="27"/>
      <c r="B82" s="28"/>
      <c r="C82" s="19" t="s">
        <v>108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63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63" s="2" customFormat="1" ht="12" customHeight="1">
      <c r="A84" s="27"/>
      <c r="B84" s="28"/>
      <c r="C84" s="24" t="s">
        <v>12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63" s="2" customFormat="1" ht="16.5" customHeight="1">
      <c r="A85" s="27"/>
      <c r="B85" s="28"/>
      <c r="C85" s="27"/>
      <c r="D85" s="27"/>
      <c r="E85" s="215" t="str">
        <f>E7</f>
        <v>Oprava spevnenej plochy na Brigádnickej ulici</v>
      </c>
      <c r="F85" s="216"/>
      <c r="G85" s="216"/>
      <c r="H85" s="216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63" s="2" customFormat="1" ht="12" customHeight="1">
      <c r="A86" s="27"/>
      <c r="B86" s="28"/>
      <c r="C86" s="24" t="s">
        <v>83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63" s="2" customFormat="1" ht="16.5" customHeight="1">
      <c r="A87" s="27"/>
      <c r="B87" s="28"/>
      <c r="C87" s="27"/>
      <c r="D87" s="27"/>
      <c r="E87" s="195" t="str">
        <f>E9</f>
        <v>01 - SO 01 Oprava spevnenej plochy</v>
      </c>
      <c r="F87" s="217"/>
      <c r="G87" s="217"/>
      <c r="H87" s="217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63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63" s="2" customFormat="1" ht="12" customHeight="1">
      <c r="A89" s="27"/>
      <c r="B89" s="28"/>
      <c r="C89" s="24" t="s">
        <v>16</v>
      </c>
      <c r="D89" s="27"/>
      <c r="E89" s="27"/>
      <c r="F89" s="22" t="str">
        <f>F12</f>
        <v>Ul. Brigádnická, Košice</v>
      </c>
      <c r="G89" s="27"/>
      <c r="H89" s="27"/>
      <c r="I89" s="24" t="s">
        <v>18</v>
      </c>
      <c r="J89" s="50"/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63" s="2" customFormat="1" ht="6.95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63" s="2" customFormat="1" ht="15.2" customHeight="1">
      <c r="A91" s="27"/>
      <c r="B91" s="28"/>
      <c r="C91" s="24" t="s">
        <v>20</v>
      </c>
      <c r="D91" s="27"/>
      <c r="E91" s="27"/>
      <c r="F91" s="22" t="str">
        <f>E15</f>
        <v xml:space="preserve">Mestská časť Košice - Západ                       </v>
      </c>
      <c r="G91" s="27"/>
      <c r="H91" s="27"/>
      <c r="I91" s="24" t="s">
        <v>26</v>
      </c>
      <c r="J91" s="25"/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63" s="2" customFormat="1" ht="15.2" customHeight="1">
      <c r="A92" s="27"/>
      <c r="B92" s="28"/>
      <c r="C92" s="24" t="s">
        <v>24</v>
      </c>
      <c r="D92" s="27"/>
      <c r="E92" s="27"/>
      <c r="F92" s="22" t="str">
        <f>IF(E18="","",E18)</f>
        <v xml:space="preserve"> </v>
      </c>
      <c r="G92" s="27"/>
      <c r="H92" s="27"/>
      <c r="I92" s="24" t="s">
        <v>30</v>
      </c>
      <c r="J92" s="25" t="str">
        <f>E24</f>
        <v xml:space="preserve"> </v>
      </c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63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63" s="11" customFormat="1" ht="29.25" customHeight="1">
      <c r="A94" s="124"/>
      <c r="B94" s="125"/>
      <c r="C94" s="126" t="s">
        <v>109</v>
      </c>
      <c r="D94" s="127" t="s">
        <v>57</v>
      </c>
      <c r="E94" s="127" t="s">
        <v>53</v>
      </c>
      <c r="F94" s="127" t="s">
        <v>54</v>
      </c>
      <c r="G94" s="127" t="s">
        <v>110</v>
      </c>
      <c r="H94" s="127" t="s">
        <v>111</v>
      </c>
      <c r="I94" s="127" t="s">
        <v>112</v>
      </c>
      <c r="J94" s="128" t="s">
        <v>89</v>
      </c>
      <c r="K94" s="129" t="s">
        <v>113</v>
      </c>
      <c r="L94" s="130"/>
      <c r="M94" s="57" t="s">
        <v>1</v>
      </c>
      <c r="N94" s="58" t="s">
        <v>36</v>
      </c>
      <c r="O94" s="58" t="s">
        <v>114</v>
      </c>
      <c r="P94" s="58" t="s">
        <v>115</v>
      </c>
      <c r="Q94" s="58" t="s">
        <v>116</v>
      </c>
      <c r="R94" s="58" t="s">
        <v>117</v>
      </c>
      <c r="S94" s="58" t="s">
        <v>118</v>
      </c>
      <c r="T94" s="59" t="s">
        <v>119</v>
      </c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</row>
    <row r="95" spans="1:63" s="2" customFormat="1" ht="22.9" customHeight="1">
      <c r="A95" s="27"/>
      <c r="B95" s="28"/>
      <c r="C95" s="64" t="s">
        <v>85</v>
      </c>
      <c r="D95" s="27"/>
      <c r="E95" s="27"/>
      <c r="F95" s="27"/>
      <c r="G95" s="27"/>
      <c r="H95" s="27"/>
      <c r="I95" s="27"/>
      <c r="J95" s="131">
        <v>0</v>
      </c>
      <c r="K95" s="27"/>
      <c r="L95" s="28"/>
      <c r="M95" s="60"/>
      <c r="N95" s="51"/>
      <c r="O95" s="61"/>
      <c r="P95" s="132">
        <f>P96</f>
        <v>555.19044020000001</v>
      </c>
      <c r="Q95" s="61"/>
      <c r="R95" s="132">
        <f>R96</f>
        <v>408.96436139999997</v>
      </c>
      <c r="S95" s="61"/>
      <c r="T95" s="133">
        <f>T96</f>
        <v>128.93989999999999</v>
      </c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T95" s="15" t="s">
        <v>71</v>
      </c>
      <c r="AU95" s="15" t="s">
        <v>91</v>
      </c>
      <c r="BK95" s="134">
        <f>BK96</f>
        <v>0</v>
      </c>
    </row>
    <row r="96" spans="1:63" s="12" customFormat="1" ht="25.9" customHeight="1">
      <c r="B96" s="135"/>
      <c r="D96" s="136" t="s">
        <v>71</v>
      </c>
      <c r="E96" s="137" t="s">
        <v>120</v>
      </c>
      <c r="F96" s="137" t="s">
        <v>121</v>
      </c>
      <c r="J96" s="138">
        <v>0</v>
      </c>
      <c r="L96" s="135"/>
      <c r="M96" s="139"/>
      <c r="N96" s="140"/>
      <c r="O96" s="140"/>
      <c r="P96" s="141">
        <f>P97+P114+P116+P120+P124+P128+P131+P135+P150</f>
        <v>555.19044020000001</v>
      </c>
      <c r="Q96" s="140"/>
      <c r="R96" s="141">
        <f>R97+R114+R116+R120+R124+R128+R131+R135+R150</f>
        <v>408.96436139999997</v>
      </c>
      <c r="S96" s="140"/>
      <c r="T96" s="142">
        <f>T97+T114+T116+T120+T124+T128+T131+T135+T150</f>
        <v>128.93989999999999</v>
      </c>
      <c r="AR96" s="136" t="s">
        <v>80</v>
      </c>
      <c r="AT96" s="143" t="s">
        <v>71</v>
      </c>
      <c r="AU96" s="143" t="s">
        <v>72</v>
      </c>
      <c r="AY96" s="136" t="s">
        <v>122</v>
      </c>
      <c r="BK96" s="144">
        <f>BK97+BK114+BK116+BK120+BK124+BK128+BK131+BK135+BK150</f>
        <v>0</v>
      </c>
    </row>
    <row r="97" spans="1:65" s="12" customFormat="1" ht="22.9" customHeight="1">
      <c r="B97" s="135"/>
      <c r="D97" s="136" t="s">
        <v>71</v>
      </c>
      <c r="E97" s="145" t="s">
        <v>80</v>
      </c>
      <c r="F97" s="145" t="s">
        <v>123</v>
      </c>
      <c r="J97" s="146">
        <v>0</v>
      </c>
      <c r="L97" s="135"/>
      <c r="M97" s="139"/>
      <c r="N97" s="140"/>
      <c r="O97" s="140"/>
      <c r="P97" s="141">
        <f>SUM(P98:P113)</f>
        <v>196.96628000000004</v>
      </c>
      <c r="Q97" s="140"/>
      <c r="R97" s="141">
        <f>SUM(R98:R113)</f>
        <v>0</v>
      </c>
      <c r="S97" s="140"/>
      <c r="T97" s="142">
        <f>SUM(T98:T113)</f>
        <v>128.93989999999999</v>
      </c>
      <c r="AR97" s="136" t="s">
        <v>80</v>
      </c>
      <c r="AT97" s="143" t="s">
        <v>71</v>
      </c>
      <c r="AU97" s="143" t="s">
        <v>80</v>
      </c>
      <c r="AY97" s="136" t="s">
        <v>122</v>
      </c>
      <c r="BK97" s="144">
        <f>SUM(BK98:BK113)</f>
        <v>0</v>
      </c>
    </row>
    <row r="98" spans="1:65" s="2" customFormat="1" ht="14.45" customHeight="1">
      <c r="A98" s="27"/>
      <c r="B98" s="114"/>
      <c r="C98" s="147" t="s">
        <v>80</v>
      </c>
      <c r="D98" s="147" t="s">
        <v>124</v>
      </c>
      <c r="E98" s="148" t="s">
        <v>125</v>
      </c>
      <c r="F98" s="149" t="s">
        <v>126</v>
      </c>
      <c r="G98" s="150" t="s">
        <v>127</v>
      </c>
      <c r="H98" s="151">
        <v>319.5</v>
      </c>
      <c r="I98" s="151">
        <v>0</v>
      </c>
      <c r="J98" s="151">
        <v>0</v>
      </c>
      <c r="K98" s="152"/>
      <c r="L98" s="28"/>
      <c r="M98" s="153" t="s">
        <v>1</v>
      </c>
      <c r="N98" s="154" t="s">
        <v>38</v>
      </c>
      <c r="O98" s="155">
        <v>0.151</v>
      </c>
      <c r="P98" s="155">
        <f>O98*H98</f>
        <v>48.244499999999995</v>
      </c>
      <c r="Q98" s="155">
        <v>0</v>
      </c>
      <c r="R98" s="155">
        <f>Q98*H98</f>
        <v>0</v>
      </c>
      <c r="S98" s="155">
        <v>0.13800000000000001</v>
      </c>
      <c r="T98" s="156">
        <f>S98*H98</f>
        <v>44.091000000000001</v>
      </c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R98" s="157" t="s">
        <v>128</v>
      </c>
      <c r="AT98" s="157" t="s">
        <v>124</v>
      </c>
      <c r="AU98" s="157" t="s">
        <v>105</v>
      </c>
      <c r="AY98" s="15" t="s">
        <v>122</v>
      </c>
      <c r="BE98" s="158">
        <f>IF(N98="základná",J98,0)</f>
        <v>0</v>
      </c>
      <c r="BF98" s="158">
        <f>IF(N98="znížená",J98,0)</f>
        <v>0</v>
      </c>
      <c r="BG98" s="158">
        <f>IF(N98="zákl. prenesená",J98,0)</f>
        <v>0</v>
      </c>
      <c r="BH98" s="158">
        <f>IF(N98="zníž. prenesená",J98,0)</f>
        <v>0</v>
      </c>
      <c r="BI98" s="158">
        <f>IF(N98="nulová",J98,0)</f>
        <v>0</v>
      </c>
      <c r="BJ98" s="15" t="s">
        <v>105</v>
      </c>
      <c r="BK98" s="159">
        <f>ROUND(I98*H98,3)</f>
        <v>0</v>
      </c>
      <c r="BL98" s="15" t="s">
        <v>128</v>
      </c>
      <c r="BM98" s="157" t="s">
        <v>129</v>
      </c>
    </row>
    <row r="99" spans="1:65" s="2" customFormat="1" ht="14.45" customHeight="1">
      <c r="A99" s="27"/>
      <c r="B99" s="114"/>
      <c r="C99" s="147" t="s">
        <v>105</v>
      </c>
      <c r="D99" s="147" t="s">
        <v>124</v>
      </c>
      <c r="E99" s="148" t="s">
        <v>130</v>
      </c>
      <c r="F99" s="149" t="s">
        <v>131</v>
      </c>
      <c r="G99" s="150" t="s">
        <v>127</v>
      </c>
      <c r="H99" s="151">
        <v>12.8</v>
      </c>
      <c r="I99" s="151">
        <v>0</v>
      </c>
      <c r="J99" s="151">
        <v>0</v>
      </c>
      <c r="K99" s="152"/>
      <c r="L99" s="28"/>
      <c r="M99" s="153" t="s">
        <v>1</v>
      </c>
      <c r="N99" s="154" t="s">
        <v>38</v>
      </c>
      <c r="O99" s="155">
        <v>0.151</v>
      </c>
      <c r="P99" s="155">
        <f>O99*H99</f>
        <v>1.9328000000000001</v>
      </c>
      <c r="Q99" s="155">
        <v>0</v>
      </c>
      <c r="R99" s="155">
        <f>Q99*H99</f>
        <v>0</v>
      </c>
      <c r="S99" s="155">
        <v>0.13800000000000001</v>
      </c>
      <c r="T99" s="156">
        <f>S99*H99</f>
        <v>1.7664000000000002</v>
      </c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R99" s="157" t="s">
        <v>128</v>
      </c>
      <c r="AT99" s="157" t="s">
        <v>124</v>
      </c>
      <c r="AU99" s="157" t="s">
        <v>105</v>
      </c>
      <c r="AY99" s="15" t="s">
        <v>122</v>
      </c>
      <c r="BE99" s="158">
        <f>IF(N99="základná",J99,0)</f>
        <v>0</v>
      </c>
      <c r="BF99" s="158">
        <f>IF(N99="znížená",J99,0)</f>
        <v>0</v>
      </c>
      <c r="BG99" s="158">
        <f>IF(N99="zákl. prenesená",J99,0)</f>
        <v>0</v>
      </c>
      <c r="BH99" s="158">
        <f>IF(N99="zníž. prenesená",J99,0)</f>
        <v>0</v>
      </c>
      <c r="BI99" s="158">
        <f>IF(N99="nulová",J99,0)</f>
        <v>0</v>
      </c>
      <c r="BJ99" s="15" t="s">
        <v>105</v>
      </c>
      <c r="BK99" s="159">
        <f>ROUND(I99*H99,3)</f>
        <v>0</v>
      </c>
      <c r="BL99" s="15" t="s">
        <v>128</v>
      </c>
      <c r="BM99" s="157" t="s">
        <v>132</v>
      </c>
    </row>
    <row r="100" spans="1:65" s="13" customFormat="1" ht="11.25">
      <c r="B100" s="160"/>
      <c r="D100" s="161" t="s">
        <v>133</v>
      </c>
      <c r="E100" s="162" t="s">
        <v>1</v>
      </c>
      <c r="F100" s="163" t="s">
        <v>134</v>
      </c>
      <c r="H100" s="164">
        <v>12.8</v>
      </c>
      <c r="J100" s="13">
        <v>0</v>
      </c>
      <c r="L100" s="160"/>
      <c r="M100" s="165"/>
      <c r="N100" s="166"/>
      <c r="O100" s="166"/>
      <c r="P100" s="166"/>
      <c r="Q100" s="166"/>
      <c r="R100" s="166"/>
      <c r="S100" s="166"/>
      <c r="T100" s="167"/>
      <c r="AT100" s="162" t="s">
        <v>133</v>
      </c>
      <c r="AU100" s="162" t="s">
        <v>105</v>
      </c>
      <c r="AV100" s="13" t="s">
        <v>105</v>
      </c>
      <c r="AW100" s="13" t="s">
        <v>28</v>
      </c>
      <c r="AX100" s="13" t="s">
        <v>80</v>
      </c>
      <c r="AY100" s="162" t="s">
        <v>122</v>
      </c>
    </row>
    <row r="101" spans="1:65" s="2" customFormat="1" ht="14.45" customHeight="1">
      <c r="A101" s="27"/>
      <c r="B101" s="114"/>
      <c r="C101" s="147" t="s">
        <v>135</v>
      </c>
      <c r="D101" s="147" t="s">
        <v>124</v>
      </c>
      <c r="E101" s="148" t="s">
        <v>136</v>
      </c>
      <c r="F101" s="149" t="s">
        <v>137</v>
      </c>
      <c r="G101" s="150" t="s">
        <v>127</v>
      </c>
      <c r="H101" s="151">
        <v>21.4</v>
      </c>
      <c r="I101" s="151">
        <v>0</v>
      </c>
      <c r="J101" s="151">
        <v>0</v>
      </c>
      <c r="K101" s="152"/>
      <c r="L101" s="28"/>
      <c r="M101" s="153" t="s">
        <v>1</v>
      </c>
      <c r="N101" s="154" t="s">
        <v>38</v>
      </c>
      <c r="O101" s="155">
        <v>1.169</v>
      </c>
      <c r="P101" s="155">
        <f>O101*H101</f>
        <v>25.0166</v>
      </c>
      <c r="Q101" s="155">
        <v>0</v>
      </c>
      <c r="R101" s="155">
        <f>Q101*H101</f>
        <v>0</v>
      </c>
      <c r="S101" s="155">
        <v>0.22500000000000001</v>
      </c>
      <c r="T101" s="156">
        <f>S101*H101</f>
        <v>4.8149999999999995</v>
      </c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R101" s="157" t="s">
        <v>128</v>
      </c>
      <c r="AT101" s="157" t="s">
        <v>124</v>
      </c>
      <c r="AU101" s="157" t="s">
        <v>105</v>
      </c>
      <c r="AY101" s="15" t="s">
        <v>122</v>
      </c>
      <c r="BE101" s="158">
        <f>IF(N101="základná",J101,0)</f>
        <v>0</v>
      </c>
      <c r="BF101" s="158">
        <f>IF(N101="znížená",J101,0)</f>
        <v>0</v>
      </c>
      <c r="BG101" s="158">
        <f>IF(N101="zákl. prenesená",J101,0)</f>
        <v>0</v>
      </c>
      <c r="BH101" s="158">
        <f>IF(N101="zníž. prenesená",J101,0)</f>
        <v>0</v>
      </c>
      <c r="BI101" s="158">
        <f>IF(N101="nulová",J101,0)</f>
        <v>0</v>
      </c>
      <c r="BJ101" s="15" t="s">
        <v>105</v>
      </c>
      <c r="BK101" s="159">
        <f>ROUND(I101*H101,3)</f>
        <v>0</v>
      </c>
      <c r="BL101" s="15" t="s">
        <v>128</v>
      </c>
      <c r="BM101" s="157" t="s">
        <v>138</v>
      </c>
    </row>
    <row r="102" spans="1:65" s="2" customFormat="1" ht="14.45" customHeight="1">
      <c r="A102" s="27"/>
      <c r="B102" s="114"/>
      <c r="C102" s="147" t="s">
        <v>128</v>
      </c>
      <c r="D102" s="147" t="s">
        <v>124</v>
      </c>
      <c r="E102" s="148" t="s">
        <v>139</v>
      </c>
      <c r="F102" s="149" t="s">
        <v>140</v>
      </c>
      <c r="G102" s="150" t="s">
        <v>141</v>
      </c>
      <c r="H102" s="151">
        <v>22</v>
      </c>
      <c r="I102" s="151">
        <v>0</v>
      </c>
      <c r="J102" s="151">
        <v>0</v>
      </c>
      <c r="K102" s="152"/>
      <c r="L102" s="28"/>
      <c r="M102" s="153" t="s">
        <v>1</v>
      </c>
      <c r="N102" s="154" t="s">
        <v>38</v>
      </c>
      <c r="O102" s="155">
        <v>0.27600000000000002</v>
      </c>
      <c r="P102" s="155">
        <f>O102*H102</f>
        <v>6.072000000000001</v>
      </c>
      <c r="Q102" s="155">
        <v>0</v>
      </c>
      <c r="R102" s="155">
        <f>Q102*H102</f>
        <v>0</v>
      </c>
      <c r="S102" s="155">
        <v>0.28999999999999998</v>
      </c>
      <c r="T102" s="156">
        <f>S102*H102</f>
        <v>6.38</v>
      </c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R102" s="157" t="s">
        <v>128</v>
      </c>
      <c r="AT102" s="157" t="s">
        <v>124</v>
      </c>
      <c r="AU102" s="157" t="s">
        <v>105</v>
      </c>
      <c r="AY102" s="15" t="s">
        <v>122</v>
      </c>
      <c r="BE102" s="158">
        <f>IF(N102="základná",J102,0)</f>
        <v>0</v>
      </c>
      <c r="BF102" s="158">
        <f>IF(N102="znížená",J102,0)</f>
        <v>0</v>
      </c>
      <c r="BG102" s="158">
        <f>IF(N102="zákl. prenesená",J102,0)</f>
        <v>0</v>
      </c>
      <c r="BH102" s="158">
        <f>IF(N102="zníž. prenesená",J102,0)</f>
        <v>0</v>
      </c>
      <c r="BI102" s="158">
        <f>IF(N102="nulová",J102,0)</f>
        <v>0</v>
      </c>
      <c r="BJ102" s="15" t="s">
        <v>105</v>
      </c>
      <c r="BK102" s="159">
        <f>ROUND(I102*H102,3)</f>
        <v>0</v>
      </c>
      <c r="BL102" s="15" t="s">
        <v>128</v>
      </c>
      <c r="BM102" s="157" t="s">
        <v>142</v>
      </c>
    </row>
    <row r="103" spans="1:65" s="2" customFormat="1" ht="14.45" customHeight="1">
      <c r="A103" s="27"/>
      <c r="B103" s="114"/>
      <c r="C103" s="147" t="s">
        <v>143</v>
      </c>
      <c r="D103" s="147" t="s">
        <v>124</v>
      </c>
      <c r="E103" s="148" t="s">
        <v>144</v>
      </c>
      <c r="F103" s="149" t="s">
        <v>145</v>
      </c>
      <c r="G103" s="150" t="s">
        <v>127</v>
      </c>
      <c r="H103" s="151">
        <v>319.5</v>
      </c>
      <c r="I103" s="151">
        <v>0</v>
      </c>
      <c r="J103" s="151">
        <v>0</v>
      </c>
      <c r="K103" s="152"/>
      <c r="L103" s="28"/>
      <c r="M103" s="153" t="s">
        <v>1</v>
      </c>
      <c r="N103" s="154" t="s">
        <v>38</v>
      </c>
      <c r="O103" s="155">
        <v>0.187</v>
      </c>
      <c r="P103" s="155">
        <f>O103*H103</f>
        <v>59.746499999999997</v>
      </c>
      <c r="Q103" s="155">
        <v>0</v>
      </c>
      <c r="R103" s="155">
        <f>Q103*H103</f>
        <v>0</v>
      </c>
      <c r="S103" s="155">
        <v>0.22500000000000001</v>
      </c>
      <c r="T103" s="156">
        <f>S103*H103</f>
        <v>71.887500000000003</v>
      </c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R103" s="157" t="s">
        <v>128</v>
      </c>
      <c r="AT103" s="157" t="s">
        <v>124</v>
      </c>
      <c r="AU103" s="157" t="s">
        <v>105</v>
      </c>
      <c r="AY103" s="15" t="s">
        <v>122</v>
      </c>
      <c r="BE103" s="158">
        <f>IF(N103="základná",J103,0)</f>
        <v>0</v>
      </c>
      <c r="BF103" s="158">
        <f>IF(N103="znížená",J103,0)</f>
        <v>0</v>
      </c>
      <c r="BG103" s="158">
        <f>IF(N103="zákl. prenesená",J103,0)</f>
        <v>0</v>
      </c>
      <c r="BH103" s="158">
        <f>IF(N103="zníž. prenesená",J103,0)</f>
        <v>0</v>
      </c>
      <c r="BI103" s="158">
        <f>IF(N103="nulová",J103,0)</f>
        <v>0</v>
      </c>
      <c r="BJ103" s="15" t="s">
        <v>105</v>
      </c>
      <c r="BK103" s="159">
        <f>ROUND(I103*H103,3)</f>
        <v>0</v>
      </c>
      <c r="BL103" s="15" t="s">
        <v>128</v>
      </c>
      <c r="BM103" s="157" t="s">
        <v>146</v>
      </c>
    </row>
    <row r="104" spans="1:65" s="2" customFormat="1" ht="14.45" customHeight="1">
      <c r="A104" s="27"/>
      <c r="B104" s="114"/>
      <c r="C104" s="147" t="s">
        <v>147</v>
      </c>
      <c r="D104" s="147" t="s">
        <v>124</v>
      </c>
      <c r="E104" s="148" t="s">
        <v>148</v>
      </c>
      <c r="F104" s="149" t="s">
        <v>149</v>
      </c>
      <c r="G104" s="150" t="s">
        <v>150</v>
      </c>
      <c r="H104" s="151">
        <v>82</v>
      </c>
      <c r="I104" s="151">
        <v>0</v>
      </c>
      <c r="J104" s="151">
        <v>0</v>
      </c>
      <c r="K104" s="152"/>
      <c r="L104" s="28"/>
      <c r="M104" s="153" t="s">
        <v>1</v>
      </c>
      <c r="N104" s="154" t="s">
        <v>38</v>
      </c>
      <c r="O104" s="155">
        <v>0.40833999999999998</v>
      </c>
      <c r="P104" s="155">
        <f>O104*H104</f>
        <v>33.483879999999999</v>
      </c>
      <c r="Q104" s="155">
        <v>0</v>
      </c>
      <c r="R104" s="155">
        <f>Q104*H104</f>
        <v>0</v>
      </c>
      <c r="S104" s="155">
        <v>0</v>
      </c>
      <c r="T104" s="156">
        <f>S104*H104</f>
        <v>0</v>
      </c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R104" s="157" t="s">
        <v>128</v>
      </c>
      <c r="AT104" s="157" t="s">
        <v>124</v>
      </c>
      <c r="AU104" s="157" t="s">
        <v>105</v>
      </c>
      <c r="AY104" s="15" t="s">
        <v>122</v>
      </c>
      <c r="BE104" s="158">
        <f>IF(N104="základná",J104,0)</f>
        <v>0</v>
      </c>
      <c r="BF104" s="158">
        <f>IF(N104="znížená",J104,0)</f>
        <v>0</v>
      </c>
      <c r="BG104" s="158">
        <f>IF(N104="zákl. prenesená",J104,0)</f>
        <v>0</v>
      </c>
      <c r="BH104" s="158">
        <f>IF(N104="zníž. prenesená",J104,0)</f>
        <v>0</v>
      </c>
      <c r="BI104" s="158">
        <f>IF(N104="nulová",J104,0)</f>
        <v>0</v>
      </c>
      <c r="BJ104" s="15" t="s">
        <v>105</v>
      </c>
      <c r="BK104" s="159">
        <f>ROUND(I104*H104,3)</f>
        <v>0</v>
      </c>
      <c r="BL104" s="15" t="s">
        <v>128</v>
      </c>
      <c r="BM104" s="157" t="s">
        <v>151</v>
      </c>
    </row>
    <row r="105" spans="1:65" s="2" customFormat="1" ht="14.45" customHeight="1">
      <c r="A105" s="27"/>
      <c r="B105" s="114"/>
      <c r="C105" s="147" t="s">
        <v>152</v>
      </c>
      <c r="D105" s="147" t="s">
        <v>124</v>
      </c>
      <c r="E105" s="148" t="s">
        <v>153</v>
      </c>
      <c r="F105" s="149" t="s">
        <v>154</v>
      </c>
      <c r="G105" s="150" t="s">
        <v>150</v>
      </c>
      <c r="H105" s="151">
        <v>41</v>
      </c>
      <c r="I105" s="151">
        <v>0</v>
      </c>
      <c r="J105" s="151">
        <v>0</v>
      </c>
      <c r="K105" s="152"/>
      <c r="L105" s="28"/>
      <c r="M105" s="153" t="s">
        <v>1</v>
      </c>
      <c r="N105" s="154" t="s">
        <v>38</v>
      </c>
      <c r="O105" s="155">
        <v>7.6999999999999999E-2</v>
      </c>
      <c r="P105" s="155">
        <f>O105*H105</f>
        <v>3.157</v>
      </c>
      <c r="Q105" s="155">
        <v>0</v>
      </c>
      <c r="R105" s="155">
        <f>Q105*H105</f>
        <v>0</v>
      </c>
      <c r="S105" s="155">
        <v>0</v>
      </c>
      <c r="T105" s="156">
        <f>S105*H105</f>
        <v>0</v>
      </c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R105" s="157" t="s">
        <v>128</v>
      </c>
      <c r="AT105" s="157" t="s">
        <v>124</v>
      </c>
      <c r="AU105" s="157" t="s">
        <v>105</v>
      </c>
      <c r="AY105" s="15" t="s">
        <v>122</v>
      </c>
      <c r="BE105" s="158">
        <f>IF(N105="základná",J105,0)</f>
        <v>0</v>
      </c>
      <c r="BF105" s="158">
        <f>IF(N105="znížená",J105,0)</f>
        <v>0</v>
      </c>
      <c r="BG105" s="158">
        <f>IF(N105="zákl. prenesená",J105,0)</f>
        <v>0</v>
      </c>
      <c r="BH105" s="158">
        <f>IF(N105="zníž. prenesená",J105,0)</f>
        <v>0</v>
      </c>
      <c r="BI105" s="158">
        <f>IF(N105="nulová",J105,0)</f>
        <v>0</v>
      </c>
      <c r="BJ105" s="15" t="s">
        <v>105</v>
      </c>
      <c r="BK105" s="159">
        <f>ROUND(I105*H105,3)</f>
        <v>0</v>
      </c>
      <c r="BL105" s="15" t="s">
        <v>128</v>
      </c>
      <c r="BM105" s="157" t="s">
        <v>155</v>
      </c>
    </row>
    <row r="106" spans="1:65" s="13" customFormat="1" ht="11.25">
      <c r="B106" s="160"/>
      <c r="D106" s="161" t="s">
        <v>133</v>
      </c>
      <c r="E106" s="162" t="s">
        <v>1</v>
      </c>
      <c r="F106" s="163" t="s">
        <v>156</v>
      </c>
      <c r="H106" s="164">
        <v>41</v>
      </c>
      <c r="L106" s="160"/>
      <c r="M106" s="165"/>
      <c r="N106" s="166"/>
      <c r="O106" s="166"/>
      <c r="P106" s="166"/>
      <c r="Q106" s="166"/>
      <c r="R106" s="166"/>
      <c r="S106" s="166"/>
      <c r="T106" s="167"/>
      <c r="AT106" s="162" t="s">
        <v>133</v>
      </c>
      <c r="AU106" s="162" t="s">
        <v>105</v>
      </c>
      <c r="AV106" s="13" t="s">
        <v>105</v>
      </c>
      <c r="AW106" s="13" t="s">
        <v>28</v>
      </c>
      <c r="AX106" s="13" t="s">
        <v>80</v>
      </c>
      <c r="AY106" s="162" t="s">
        <v>122</v>
      </c>
    </row>
    <row r="107" spans="1:65" s="2" customFormat="1" ht="14.45" customHeight="1">
      <c r="A107" s="27"/>
      <c r="B107" s="114"/>
      <c r="C107" s="147" t="s">
        <v>157</v>
      </c>
      <c r="D107" s="147" t="s">
        <v>124</v>
      </c>
      <c r="E107" s="148" t="s">
        <v>158</v>
      </c>
      <c r="F107" s="149" t="s">
        <v>159</v>
      </c>
      <c r="G107" s="150" t="s">
        <v>150</v>
      </c>
      <c r="H107" s="151">
        <v>82</v>
      </c>
      <c r="I107" s="151">
        <v>0</v>
      </c>
      <c r="J107" s="151">
        <v>0</v>
      </c>
      <c r="K107" s="152"/>
      <c r="L107" s="28"/>
      <c r="M107" s="153" t="s">
        <v>1</v>
      </c>
      <c r="N107" s="154" t="s">
        <v>38</v>
      </c>
      <c r="O107" s="155">
        <v>7.0999999999999994E-2</v>
      </c>
      <c r="P107" s="155">
        <f>O107*H107</f>
        <v>5.8219999999999992</v>
      </c>
      <c r="Q107" s="155">
        <v>0</v>
      </c>
      <c r="R107" s="155">
        <f>Q107*H107</f>
        <v>0</v>
      </c>
      <c r="S107" s="155">
        <v>0</v>
      </c>
      <c r="T107" s="156">
        <f>S107*H107</f>
        <v>0</v>
      </c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R107" s="157" t="s">
        <v>128</v>
      </c>
      <c r="AT107" s="157" t="s">
        <v>124</v>
      </c>
      <c r="AU107" s="157" t="s">
        <v>105</v>
      </c>
      <c r="AY107" s="15" t="s">
        <v>122</v>
      </c>
      <c r="BE107" s="158">
        <f>IF(N107="základná",J107,0)</f>
        <v>0</v>
      </c>
      <c r="BF107" s="158">
        <f>IF(N107="znížená",J107,0)</f>
        <v>0</v>
      </c>
      <c r="BG107" s="158">
        <f>IF(N107="zákl. prenesená",J107,0)</f>
        <v>0</v>
      </c>
      <c r="BH107" s="158">
        <f>IF(N107="zníž. prenesená",J107,0)</f>
        <v>0</v>
      </c>
      <c r="BI107" s="158">
        <f>IF(N107="nulová",J107,0)</f>
        <v>0</v>
      </c>
      <c r="BJ107" s="15" t="s">
        <v>105</v>
      </c>
      <c r="BK107" s="159">
        <f>ROUND(I107*H107,3)</f>
        <v>0</v>
      </c>
      <c r="BL107" s="15" t="s">
        <v>128</v>
      </c>
      <c r="BM107" s="157" t="s">
        <v>160</v>
      </c>
    </row>
    <row r="108" spans="1:65" s="2" customFormat="1" ht="24.2" customHeight="1">
      <c r="A108" s="27"/>
      <c r="B108" s="114"/>
      <c r="C108" s="147" t="s">
        <v>161</v>
      </c>
      <c r="D108" s="147" t="s">
        <v>124</v>
      </c>
      <c r="E108" s="148" t="s">
        <v>162</v>
      </c>
      <c r="F108" s="149" t="s">
        <v>163</v>
      </c>
      <c r="G108" s="150" t="s">
        <v>150</v>
      </c>
      <c r="H108" s="151">
        <v>984</v>
      </c>
      <c r="I108" s="151">
        <v>0</v>
      </c>
      <c r="J108" s="151">
        <v>0</v>
      </c>
      <c r="K108" s="152"/>
      <c r="L108" s="28"/>
      <c r="M108" s="153" t="s">
        <v>1</v>
      </c>
      <c r="N108" s="154" t="s">
        <v>38</v>
      </c>
      <c r="O108" s="155">
        <v>7.0000000000000001E-3</v>
      </c>
      <c r="P108" s="155">
        <f>O108*H108</f>
        <v>6.8879999999999999</v>
      </c>
      <c r="Q108" s="155">
        <v>0</v>
      </c>
      <c r="R108" s="155">
        <f>Q108*H108</f>
        <v>0</v>
      </c>
      <c r="S108" s="155">
        <v>0</v>
      </c>
      <c r="T108" s="156">
        <f>S108*H108</f>
        <v>0</v>
      </c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R108" s="157" t="s">
        <v>128</v>
      </c>
      <c r="AT108" s="157" t="s">
        <v>124</v>
      </c>
      <c r="AU108" s="157" t="s">
        <v>105</v>
      </c>
      <c r="AY108" s="15" t="s">
        <v>122</v>
      </c>
      <c r="BE108" s="158">
        <f>IF(N108="základná",J108,0)</f>
        <v>0</v>
      </c>
      <c r="BF108" s="158">
        <f>IF(N108="znížená",J108,0)</f>
        <v>0</v>
      </c>
      <c r="BG108" s="158">
        <f>IF(N108="zákl. prenesená",J108,0)</f>
        <v>0</v>
      </c>
      <c r="BH108" s="158">
        <f>IF(N108="zníž. prenesená",J108,0)</f>
        <v>0</v>
      </c>
      <c r="BI108" s="158">
        <f>IF(N108="nulová",J108,0)</f>
        <v>0</v>
      </c>
      <c r="BJ108" s="15" t="s">
        <v>105</v>
      </c>
      <c r="BK108" s="159">
        <f>ROUND(I108*H108,3)</f>
        <v>0</v>
      </c>
      <c r="BL108" s="15" t="s">
        <v>128</v>
      </c>
      <c r="BM108" s="157" t="s">
        <v>164</v>
      </c>
    </row>
    <row r="109" spans="1:65" s="13" customFormat="1" ht="11.25">
      <c r="B109" s="160"/>
      <c r="D109" s="161" t="s">
        <v>133</v>
      </c>
      <c r="F109" s="163" t="s">
        <v>165</v>
      </c>
      <c r="H109" s="164">
        <v>984</v>
      </c>
      <c r="L109" s="160"/>
      <c r="M109" s="165"/>
      <c r="N109" s="166"/>
      <c r="O109" s="166"/>
      <c r="P109" s="166"/>
      <c r="Q109" s="166"/>
      <c r="R109" s="166"/>
      <c r="S109" s="166"/>
      <c r="T109" s="167"/>
      <c r="AT109" s="162" t="s">
        <v>133</v>
      </c>
      <c r="AU109" s="162" t="s">
        <v>105</v>
      </c>
      <c r="AV109" s="13" t="s">
        <v>105</v>
      </c>
      <c r="AW109" s="13" t="s">
        <v>3</v>
      </c>
      <c r="AX109" s="13" t="s">
        <v>80</v>
      </c>
      <c r="AY109" s="162" t="s">
        <v>122</v>
      </c>
    </row>
    <row r="110" spans="1:65" s="2" customFormat="1" ht="14.45" customHeight="1">
      <c r="A110" s="27"/>
      <c r="B110" s="114"/>
      <c r="C110" s="147" t="s">
        <v>166</v>
      </c>
      <c r="D110" s="147" t="s">
        <v>124</v>
      </c>
      <c r="E110" s="148" t="s">
        <v>167</v>
      </c>
      <c r="F110" s="149" t="s">
        <v>168</v>
      </c>
      <c r="G110" s="150" t="s">
        <v>150</v>
      </c>
      <c r="H110" s="151">
        <v>82</v>
      </c>
      <c r="I110" s="151">
        <v>0</v>
      </c>
      <c r="J110" s="151">
        <v>0</v>
      </c>
      <c r="K110" s="152"/>
      <c r="L110" s="28"/>
      <c r="M110" s="153" t="s">
        <v>1</v>
      </c>
      <c r="N110" s="154" t="s">
        <v>38</v>
      </c>
      <c r="O110" s="155">
        <v>8.9999999999999993E-3</v>
      </c>
      <c r="P110" s="155">
        <f>O110*H110</f>
        <v>0.73799999999999999</v>
      </c>
      <c r="Q110" s="155">
        <v>0</v>
      </c>
      <c r="R110" s="155">
        <f>Q110*H110</f>
        <v>0</v>
      </c>
      <c r="S110" s="155">
        <v>0</v>
      </c>
      <c r="T110" s="156">
        <f>S110*H110</f>
        <v>0</v>
      </c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R110" s="157" t="s">
        <v>128</v>
      </c>
      <c r="AT110" s="157" t="s">
        <v>124</v>
      </c>
      <c r="AU110" s="157" t="s">
        <v>105</v>
      </c>
      <c r="AY110" s="15" t="s">
        <v>122</v>
      </c>
      <c r="BE110" s="158">
        <f>IF(N110="základná",J110,0)</f>
        <v>0</v>
      </c>
      <c r="BF110" s="158">
        <f>IF(N110="znížená",J110,0)</f>
        <v>0</v>
      </c>
      <c r="BG110" s="158">
        <f>IF(N110="zákl. prenesená",J110,0)</f>
        <v>0</v>
      </c>
      <c r="BH110" s="158">
        <f>IF(N110="zníž. prenesená",J110,0)</f>
        <v>0</v>
      </c>
      <c r="BI110" s="158">
        <f>IF(N110="nulová",J110,0)</f>
        <v>0</v>
      </c>
      <c r="BJ110" s="15" t="s">
        <v>105</v>
      </c>
      <c r="BK110" s="159">
        <f>ROUND(I110*H110,3)</f>
        <v>0</v>
      </c>
      <c r="BL110" s="15" t="s">
        <v>128</v>
      </c>
      <c r="BM110" s="157" t="s">
        <v>169</v>
      </c>
    </row>
    <row r="111" spans="1:65" s="2" customFormat="1" ht="14.45" customHeight="1">
      <c r="A111" s="27"/>
      <c r="B111" s="114"/>
      <c r="C111" s="147" t="s">
        <v>170</v>
      </c>
      <c r="D111" s="147" t="s">
        <v>124</v>
      </c>
      <c r="E111" s="148" t="s">
        <v>171</v>
      </c>
      <c r="F111" s="149" t="s">
        <v>172</v>
      </c>
      <c r="G111" s="150" t="s">
        <v>173</v>
      </c>
      <c r="H111" s="151">
        <v>147.6</v>
      </c>
      <c r="I111" s="151">
        <v>0</v>
      </c>
      <c r="J111" s="151">
        <f>ROUND(I111*H111,3)</f>
        <v>0</v>
      </c>
      <c r="K111" s="152"/>
      <c r="L111" s="28"/>
      <c r="M111" s="153" t="s">
        <v>1</v>
      </c>
      <c r="N111" s="154" t="s">
        <v>38</v>
      </c>
      <c r="O111" s="155">
        <v>0</v>
      </c>
      <c r="P111" s="155">
        <f>O111*H111</f>
        <v>0</v>
      </c>
      <c r="Q111" s="155">
        <v>0</v>
      </c>
      <c r="R111" s="155">
        <f>Q111*H111</f>
        <v>0</v>
      </c>
      <c r="S111" s="155">
        <v>0</v>
      </c>
      <c r="T111" s="156">
        <f>S111*H111</f>
        <v>0</v>
      </c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R111" s="157" t="s">
        <v>128</v>
      </c>
      <c r="AT111" s="157" t="s">
        <v>124</v>
      </c>
      <c r="AU111" s="157" t="s">
        <v>105</v>
      </c>
      <c r="AY111" s="15" t="s">
        <v>122</v>
      </c>
      <c r="BE111" s="158">
        <f>IF(N111="základná",J111,0)</f>
        <v>0</v>
      </c>
      <c r="BF111" s="158">
        <f>IF(N111="znížená",J111,0)</f>
        <v>0</v>
      </c>
      <c r="BG111" s="158">
        <f>IF(N111="zákl. prenesená",J111,0)</f>
        <v>0</v>
      </c>
      <c r="BH111" s="158">
        <f>IF(N111="zníž. prenesená",J111,0)</f>
        <v>0</v>
      </c>
      <c r="BI111" s="158">
        <f>IF(N111="nulová",J111,0)</f>
        <v>0</v>
      </c>
      <c r="BJ111" s="15" t="s">
        <v>105</v>
      </c>
      <c r="BK111" s="159">
        <f>ROUND(I111*H111,3)</f>
        <v>0</v>
      </c>
      <c r="BL111" s="15" t="s">
        <v>128</v>
      </c>
      <c r="BM111" s="157" t="s">
        <v>174</v>
      </c>
    </row>
    <row r="112" spans="1:65" s="13" customFormat="1" ht="11.25">
      <c r="B112" s="160"/>
      <c r="D112" s="161" t="s">
        <v>133</v>
      </c>
      <c r="E112" s="162" t="s">
        <v>1</v>
      </c>
      <c r="F112" s="163" t="s">
        <v>175</v>
      </c>
      <c r="H112" s="164">
        <v>147.6</v>
      </c>
      <c r="L112" s="160"/>
      <c r="M112" s="165"/>
      <c r="N112" s="166"/>
      <c r="O112" s="166"/>
      <c r="P112" s="166"/>
      <c r="Q112" s="166"/>
      <c r="R112" s="166"/>
      <c r="S112" s="166"/>
      <c r="T112" s="167"/>
      <c r="AT112" s="162" t="s">
        <v>133</v>
      </c>
      <c r="AU112" s="162" t="s">
        <v>105</v>
      </c>
      <c r="AV112" s="13" t="s">
        <v>105</v>
      </c>
      <c r="AW112" s="13" t="s">
        <v>28</v>
      </c>
      <c r="AX112" s="13" t="s">
        <v>80</v>
      </c>
      <c r="AY112" s="162" t="s">
        <v>122</v>
      </c>
    </row>
    <row r="113" spans="1:65" s="2" customFormat="1" ht="14.45" customHeight="1">
      <c r="A113" s="27"/>
      <c r="B113" s="114"/>
      <c r="C113" s="147" t="s">
        <v>176</v>
      </c>
      <c r="D113" s="147" t="s">
        <v>124</v>
      </c>
      <c r="E113" s="148" t="s">
        <v>177</v>
      </c>
      <c r="F113" s="149" t="s">
        <v>178</v>
      </c>
      <c r="G113" s="150" t="s">
        <v>127</v>
      </c>
      <c r="H113" s="151">
        <v>345</v>
      </c>
      <c r="I113" s="151">
        <v>0</v>
      </c>
      <c r="J113" s="151">
        <f>ROUND(I113*H113,3)</f>
        <v>0</v>
      </c>
      <c r="K113" s="152"/>
      <c r="L113" s="28"/>
      <c r="M113" s="153" t="s">
        <v>1</v>
      </c>
      <c r="N113" s="154" t="s">
        <v>38</v>
      </c>
      <c r="O113" s="155">
        <v>1.7000000000000001E-2</v>
      </c>
      <c r="P113" s="155">
        <f>O113*H113</f>
        <v>5.8650000000000002</v>
      </c>
      <c r="Q113" s="155">
        <v>0</v>
      </c>
      <c r="R113" s="155">
        <f>Q113*H113</f>
        <v>0</v>
      </c>
      <c r="S113" s="155">
        <v>0</v>
      </c>
      <c r="T113" s="156">
        <f>S113*H113</f>
        <v>0</v>
      </c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R113" s="157" t="s">
        <v>128</v>
      </c>
      <c r="AT113" s="157" t="s">
        <v>124</v>
      </c>
      <c r="AU113" s="157" t="s">
        <v>105</v>
      </c>
      <c r="AY113" s="15" t="s">
        <v>122</v>
      </c>
      <c r="BE113" s="158">
        <f>IF(N113="základná",J113,0)</f>
        <v>0</v>
      </c>
      <c r="BF113" s="158">
        <f>IF(N113="znížená",J113,0)</f>
        <v>0</v>
      </c>
      <c r="BG113" s="158">
        <f>IF(N113="zákl. prenesená",J113,0)</f>
        <v>0</v>
      </c>
      <c r="BH113" s="158">
        <f>IF(N113="zníž. prenesená",J113,0)</f>
        <v>0</v>
      </c>
      <c r="BI113" s="158">
        <f>IF(N113="nulová",J113,0)</f>
        <v>0</v>
      </c>
      <c r="BJ113" s="15" t="s">
        <v>105</v>
      </c>
      <c r="BK113" s="159">
        <f>ROUND(I113*H113,3)</f>
        <v>0</v>
      </c>
      <c r="BL113" s="15" t="s">
        <v>128</v>
      </c>
      <c r="BM113" s="157" t="s">
        <v>179</v>
      </c>
    </row>
    <row r="114" spans="1:65" s="12" customFormat="1" ht="22.9" customHeight="1">
      <c r="B114" s="135"/>
      <c r="D114" s="136" t="s">
        <v>71</v>
      </c>
      <c r="E114" s="145" t="s">
        <v>105</v>
      </c>
      <c r="F114" s="145" t="s">
        <v>180</v>
      </c>
      <c r="J114" s="146">
        <f>BK114</f>
        <v>0</v>
      </c>
      <c r="L114" s="135"/>
      <c r="M114" s="139"/>
      <c r="N114" s="140"/>
      <c r="O114" s="140"/>
      <c r="P114" s="141">
        <f>P115</f>
        <v>0.53849999999999998</v>
      </c>
      <c r="Q114" s="140"/>
      <c r="R114" s="141">
        <f>R115</f>
        <v>1.440375</v>
      </c>
      <c r="S114" s="140"/>
      <c r="T114" s="142">
        <f>T115</f>
        <v>0</v>
      </c>
      <c r="AR114" s="136" t="s">
        <v>80</v>
      </c>
      <c r="AT114" s="143" t="s">
        <v>71</v>
      </c>
      <c r="AU114" s="143" t="s">
        <v>80</v>
      </c>
      <c r="AY114" s="136" t="s">
        <v>122</v>
      </c>
      <c r="BK114" s="144">
        <f>BK115</f>
        <v>0</v>
      </c>
    </row>
    <row r="115" spans="1:65" s="2" customFormat="1" ht="14.45" customHeight="1">
      <c r="A115" s="27"/>
      <c r="B115" s="114"/>
      <c r="C115" s="147" t="s">
        <v>181</v>
      </c>
      <c r="D115" s="147" t="s">
        <v>124</v>
      </c>
      <c r="E115" s="148" t="s">
        <v>182</v>
      </c>
      <c r="F115" s="149" t="s">
        <v>183</v>
      </c>
      <c r="G115" s="150" t="s">
        <v>150</v>
      </c>
      <c r="H115" s="151">
        <v>0.75</v>
      </c>
      <c r="I115" s="151">
        <v>0</v>
      </c>
      <c r="J115" s="151">
        <f>ROUND(I115*H115,3)</f>
        <v>0</v>
      </c>
      <c r="K115" s="152"/>
      <c r="L115" s="28"/>
      <c r="M115" s="153" t="s">
        <v>1</v>
      </c>
      <c r="N115" s="154" t="s">
        <v>38</v>
      </c>
      <c r="O115" s="155">
        <v>0.71799999999999997</v>
      </c>
      <c r="P115" s="155">
        <f>O115*H115</f>
        <v>0.53849999999999998</v>
      </c>
      <c r="Q115" s="155">
        <v>1.9205000000000001</v>
      </c>
      <c r="R115" s="155">
        <f>Q115*H115</f>
        <v>1.440375</v>
      </c>
      <c r="S115" s="155">
        <v>0</v>
      </c>
      <c r="T115" s="156">
        <f>S115*H115</f>
        <v>0</v>
      </c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R115" s="157" t="s">
        <v>128</v>
      </c>
      <c r="AT115" s="157" t="s">
        <v>124</v>
      </c>
      <c r="AU115" s="157" t="s">
        <v>105</v>
      </c>
      <c r="AY115" s="15" t="s">
        <v>122</v>
      </c>
      <c r="BE115" s="158">
        <f>IF(N115="základná",J115,0)</f>
        <v>0</v>
      </c>
      <c r="BF115" s="158">
        <f>IF(N115="znížená",J115,0)</f>
        <v>0</v>
      </c>
      <c r="BG115" s="158">
        <f>IF(N115="zákl. prenesená",J115,0)</f>
        <v>0</v>
      </c>
      <c r="BH115" s="158">
        <f>IF(N115="zníž. prenesená",J115,0)</f>
        <v>0</v>
      </c>
      <c r="BI115" s="158">
        <f>IF(N115="nulová",J115,0)</f>
        <v>0</v>
      </c>
      <c r="BJ115" s="15" t="s">
        <v>105</v>
      </c>
      <c r="BK115" s="159">
        <f>ROUND(I115*H115,3)</f>
        <v>0</v>
      </c>
      <c r="BL115" s="15" t="s">
        <v>128</v>
      </c>
      <c r="BM115" s="157" t="s">
        <v>184</v>
      </c>
    </row>
    <row r="116" spans="1:65" s="12" customFormat="1" ht="22.9" customHeight="1">
      <c r="B116" s="135"/>
      <c r="D116" s="136" t="s">
        <v>71</v>
      </c>
      <c r="E116" s="145" t="s">
        <v>135</v>
      </c>
      <c r="F116" s="145" t="s">
        <v>185</v>
      </c>
      <c r="J116" s="146">
        <f>BK116</f>
        <v>0</v>
      </c>
      <c r="L116" s="135"/>
      <c r="M116" s="139"/>
      <c r="N116" s="140"/>
      <c r="O116" s="140"/>
      <c r="P116" s="141">
        <f>SUM(P117:P119)</f>
        <v>20.723600000000001</v>
      </c>
      <c r="Q116" s="140"/>
      <c r="R116" s="141">
        <f>SUM(R117:R119)</f>
        <v>2.2232707999999999</v>
      </c>
      <c r="S116" s="140"/>
      <c r="T116" s="142">
        <f>SUM(T117:T119)</f>
        <v>0</v>
      </c>
      <c r="AR116" s="136" t="s">
        <v>80</v>
      </c>
      <c r="AT116" s="143" t="s">
        <v>71</v>
      </c>
      <c r="AU116" s="143" t="s">
        <v>80</v>
      </c>
      <c r="AY116" s="136" t="s">
        <v>122</v>
      </c>
      <c r="BK116" s="144">
        <f>SUM(BK117:BK119)</f>
        <v>0</v>
      </c>
    </row>
    <row r="117" spans="1:65" s="2" customFormat="1" ht="14.45" customHeight="1">
      <c r="A117" s="27"/>
      <c r="B117" s="114"/>
      <c r="C117" s="147" t="s">
        <v>186</v>
      </c>
      <c r="D117" s="147" t="s">
        <v>124</v>
      </c>
      <c r="E117" s="148" t="s">
        <v>187</v>
      </c>
      <c r="F117" s="149" t="s">
        <v>188</v>
      </c>
      <c r="G117" s="150" t="s">
        <v>141</v>
      </c>
      <c r="H117" s="151">
        <v>40.24</v>
      </c>
      <c r="I117" s="151">
        <v>0</v>
      </c>
      <c r="J117" s="151">
        <f>ROUND(I117*H117,3)</f>
        <v>0</v>
      </c>
      <c r="K117" s="152"/>
      <c r="L117" s="28"/>
      <c r="M117" s="153" t="s">
        <v>1</v>
      </c>
      <c r="N117" s="154" t="s">
        <v>38</v>
      </c>
      <c r="O117" s="155">
        <v>0.51500000000000001</v>
      </c>
      <c r="P117" s="155">
        <f>O117*H117</f>
        <v>20.723600000000001</v>
      </c>
      <c r="Q117" s="155">
        <v>1.25E-3</v>
      </c>
      <c r="R117" s="155">
        <f>Q117*H117</f>
        <v>5.0300000000000004E-2</v>
      </c>
      <c r="S117" s="155">
        <v>0</v>
      </c>
      <c r="T117" s="156">
        <f>S117*H117</f>
        <v>0</v>
      </c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R117" s="157" t="s">
        <v>128</v>
      </c>
      <c r="AT117" s="157" t="s">
        <v>124</v>
      </c>
      <c r="AU117" s="157" t="s">
        <v>105</v>
      </c>
      <c r="AY117" s="15" t="s">
        <v>122</v>
      </c>
      <c r="BE117" s="158">
        <f>IF(N117="základná",J117,0)</f>
        <v>0</v>
      </c>
      <c r="BF117" s="158">
        <f>IF(N117="znížená",J117,0)</f>
        <v>0</v>
      </c>
      <c r="BG117" s="158">
        <f>IF(N117="zákl. prenesená",J117,0)</f>
        <v>0</v>
      </c>
      <c r="BH117" s="158">
        <f>IF(N117="zníž. prenesená",J117,0)</f>
        <v>0</v>
      </c>
      <c r="BI117" s="158">
        <f>IF(N117="nulová",J117,0)</f>
        <v>0</v>
      </c>
      <c r="BJ117" s="15" t="s">
        <v>105</v>
      </c>
      <c r="BK117" s="159">
        <f>ROUND(I117*H117,3)</f>
        <v>0</v>
      </c>
      <c r="BL117" s="15" t="s">
        <v>128</v>
      </c>
      <c r="BM117" s="157" t="s">
        <v>189</v>
      </c>
    </row>
    <row r="118" spans="1:65" s="2" customFormat="1" ht="14.45" customHeight="1">
      <c r="A118" s="27"/>
      <c r="B118" s="114"/>
      <c r="C118" s="168" t="s">
        <v>190</v>
      </c>
      <c r="D118" s="168" t="s">
        <v>191</v>
      </c>
      <c r="E118" s="169" t="s">
        <v>192</v>
      </c>
      <c r="F118" s="170" t="s">
        <v>193</v>
      </c>
      <c r="G118" s="171" t="s">
        <v>194</v>
      </c>
      <c r="H118" s="172">
        <v>67.066999999999993</v>
      </c>
      <c r="I118" s="172">
        <v>0</v>
      </c>
      <c r="J118" s="172">
        <f>ROUND(I118*H118,3)</f>
        <v>0</v>
      </c>
      <c r="K118" s="173"/>
      <c r="L118" s="174"/>
      <c r="M118" s="175" t="s">
        <v>1</v>
      </c>
      <c r="N118" s="176" t="s">
        <v>38</v>
      </c>
      <c r="O118" s="155">
        <v>0</v>
      </c>
      <c r="P118" s="155">
        <f>O118*H118</f>
        <v>0</v>
      </c>
      <c r="Q118" s="155">
        <v>3.2399999999999998E-2</v>
      </c>
      <c r="R118" s="155">
        <f>Q118*H118</f>
        <v>2.1729707999999999</v>
      </c>
      <c r="S118" s="155">
        <v>0</v>
      </c>
      <c r="T118" s="156">
        <f>S118*H118</f>
        <v>0</v>
      </c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R118" s="157" t="s">
        <v>157</v>
      </c>
      <c r="AT118" s="157" t="s">
        <v>191</v>
      </c>
      <c r="AU118" s="157" t="s">
        <v>105</v>
      </c>
      <c r="AY118" s="15" t="s">
        <v>122</v>
      </c>
      <c r="BE118" s="158">
        <f>IF(N118="základná",J118,0)</f>
        <v>0</v>
      </c>
      <c r="BF118" s="158">
        <f>IF(N118="znížená",J118,0)</f>
        <v>0</v>
      </c>
      <c r="BG118" s="158">
        <f>IF(N118="zákl. prenesená",J118,0)</f>
        <v>0</v>
      </c>
      <c r="BH118" s="158">
        <f>IF(N118="zníž. prenesená",J118,0)</f>
        <v>0</v>
      </c>
      <c r="BI118" s="158">
        <f>IF(N118="nulová",J118,0)</f>
        <v>0</v>
      </c>
      <c r="BJ118" s="15" t="s">
        <v>105</v>
      </c>
      <c r="BK118" s="159">
        <f>ROUND(I118*H118,3)</f>
        <v>0</v>
      </c>
      <c r="BL118" s="15" t="s">
        <v>128</v>
      </c>
      <c r="BM118" s="157" t="s">
        <v>195</v>
      </c>
    </row>
    <row r="119" spans="1:65" s="13" customFormat="1" ht="11.25">
      <c r="B119" s="160"/>
      <c r="D119" s="161" t="s">
        <v>133</v>
      </c>
      <c r="E119" s="162" t="s">
        <v>1</v>
      </c>
      <c r="F119" s="163" t="s">
        <v>196</v>
      </c>
      <c r="H119" s="164">
        <v>67.066999999999993</v>
      </c>
      <c r="L119" s="160"/>
      <c r="M119" s="165"/>
      <c r="N119" s="166"/>
      <c r="O119" s="166"/>
      <c r="P119" s="166"/>
      <c r="Q119" s="166"/>
      <c r="R119" s="166"/>
      <c r="S119" s="166"/>
      <c r="T119" s="167"/>
      <c r="AT119" s="162" t="s">
        <v>133</v>
      </c>
      <c r="AU119" s="162" t="s">
        <v>105</v>
      </c>
      <c r="AV119" s="13" t="s">
        <v>105</v>
      </c>
      <c r="AW119" s="13" t="s">
        <v>28</v>
      </c>
      <c r="AX119" s="13" t="s">
        <v>80</v>
      </c>
      <c r="AY119" s="162" t="s">
        <v>122</v>
      </c>
    </row>
    <row r="120" spans="1:65" s="12" customFormat="1" ht="22.9" customHeight="1">
      <c r="B120" s="135"/>
      <c r="D120" s="136" t="s">
        <v>71</v>
      </c>
      <c r="E120" s="145" t="s">
        <v>128</v>
      </c>
      <c r="F120" s="145" t="s">
        <v>197</v>
      </c>
      <c r="J120" s="146">
        <f>BK120</f>
        <v>0</v>
      </c>
      <c r="L120" s="135"/>
      <c r="M120" s="139"/>
      <c r="N120" s="140"/>
      <c r="O120" s="140"/>
      <c r="P120" s="141">
        <f>SUM(P121:P123)</f>
        <v>29.495200000000001</v>
      </c>
      <c r="Q120" s="140"/>
      <c r="R120" s="141">
        <f>SUM(R121:R123)</f>
        <v>0.28212800000000005</v>
      </c>
      <c r="S120" s="140"/>
      <c r="T120" s="142">
        <f>SUM(T121:T123)</f>
        <v>0</v>
      </c>
      <c r="AR120" s="136" t="s">
        <v>80</v>
      </c>
      <c r="AT120" s="143" t="s">
        <v>71</v>
      </c>
      <c r="AU120" s="143" t="s">
        <v>80</v>
      </c>
      <c r="AY120" s="136" t="s">
        <v>122</v>
      </c>
      <c r="BK120" s="144">
        <f>SUM(BK121:BK123)</f>
        <v>0</v>
      </c>
    </row>
    <row r="121" spans="1:65" s="2" customFormat="1" ht="14.45" customHeight="1">
      <c r="A121" s="27"/>
      <c r="B121" s="114"/>
      <c r="C121" s="147" t="s">
        <v>198</v>
      </c>
      <c r="D121" s="147" t="s">
        <v>124</v>
      </c>
      <c r="E121" s="148" t="s">
        <v>199</v>
      </c>
      <c r="F121" s="149" t="s">
        <v>200</v>
      </c>
      <c r="G121" s="150" t="s">
        <v>127</v>
      </c>
      <c r="H121" s="151">
        <v>320.60000000000002</v>
      </c>
      <c r="I121" s="151">
        <v>0</v>
      </c>
      <c r="J121" s="151">
        <f>ROUND(I121*H121,3)</f>
        <v>0</v>
      </c>
      <c r="K121" s="152"/>
      <c r="L121" s="28"/>
      <c r="M121" s="153" t="s">
        <v>1</v>
      </c>
      <c r="N121" s="154" t="s">
        <v>38</v>
      </c>
      <c r="O121" s="155">
        <v>9.1999999999999998E-2</v>
      </c>
      <c r="P121" s="155">
        <f>O121*H121</f>
        <v>29.495200000000001</v>
      </c>
      <c r="Q121" s="155">
        <v>2.7999999999999998E-4</v>
      </c>
      <c r="R121" s="155">
        <f>Q121*H121</f>
        <v>8.9768000000000001E-2</v>
      </c>
      <c r="S121" s="155">
        <v>0</v>
      </c>
      <c r="T121" s="156">
        <f>S121*H121</f>
        <v>0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R121" s="157" t="s">
        <v>128</v>
      </c>
      <c r="AT121" s="157" t="s">
        <v>124</v>
      </c>
      <c r="AU121" s="157" t="s">
        <v>105</v>
      </c>
      <c r="AY121" s="15" t="s">
        <v>122</v>
      </c>
      <c r="BE121" s="158">
        <f>IF(N121="základná",J121,0)</f>
        <v>0</v>
      </c>
      <c r="BF121" s="158">
        <f>IF(N121="znížená",J121,0)</f>
        <v>0</v>
      </c>
      <c r="BG121" s="158">
        <f>IF(N121="zákl. prenesená",J121,0)</f>
        <v>0</v>
      </c>
      <c r="BH121" s="158">
        <f>IF(N121="zníž. prenesená",J121,0)</f>
        <v>0</v>
      </c>
      <c r="BI121" s="158">
        <f>IF(N121="nulová",J121,0)</f>
        <v>0</v>
      </c>
      <c r="BJ121" s="15" t="s">
        <v>105</v>
      </c>
      <c r="BK121" s="159">
        <f>ROUND(I121*H121,3)</f>
        <v>0</v>
      </c>
      <c r="BL121" s="15" t="s">
        <v>128</v>
      </c>
      <c r="BM121" s="157" t="s">
        <v>201</v>
      </c>
    </row>
    <row r="122" spans="1:65" s="2" customFormat="1" ht="14.45" customHeight="1">
      <c r="A122" s="27"/>
      <c r="B122" s="114"/>
      <c r="C122" s="168" t="s">
        <v>202</v>
      </c>
      <c r="D122" s="168" t="s">
        <v>191</v>
      </c>
      <c r="E122" s="169" t="s">
        <v>203</v>
      </c>
      <c r="F122" s="170" t="s">
        <v>204</v>
      </c>
      <c r="G122" s="171" t="s">
        <v>127</v>
      </c>
      <c r="H122" s="172">
        <v>384.72</v>
      </c>
      <c r="I122" s="172">
        <v>0</v>
      </c>
      <c r="J122" s="172">
        <f>ROUND(I122*H122,3)</f>
        <v>0</v>
      </c>
      <c r="K122" s="173"/>
      <c r="L122" s="174"/>
      <c r="M122" s="175" t="s">
        <v>1</v>
      </c>
      <c r="N122" s="176" t="s">
        <v>38</v>
      </c>
      <c r="O122" s="155">
        <v>0</v>
      </c>
      <c r="P122" s="155">
        <f>O122*H122</f>
        <v>0</v>
      </c>
      <c r="Q122" s="155">
        <v>5.0000000000000001E-4</v>
      </c>
      <c r="R122" s="155">
        <f>Q122*H122</f>
        <v>0.19236000000000003</v>
      </c>
      <c r="S122" s="155">
        <v>0</v>
      </c>
      <c r="T122" s="156">
        <f>S122*H122</f>
        <v>0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57" t="s">
        <v>157</v>
      </c>
      <c r="AT122" s="157" t="s">
        <v>191</v>
      </c>
      <c r="AU122" s="157" t="s">
        <v>105</v>
      </c>
      <c r="AY122" s="15" t="s">
        <v>122</v>
      </c>
      <c r="BE122" s="158">
        <f>IF(N122="základná",J122,0)</f>
        <v>0</v>
      </c>
      <c r="BF122" s="158">
        <f>IF(N122="znížená",J122,0)</f>
        <v>0</v>
      </c>
      <c r="BG122" s="158">
        <f>IF(N122="zákl. prenesená",J122,0)</f>
        <v>0</v>
      </c>
      <c r="BH122" s="158">
        <f>IF(N122="zníž. prenesená",J122,0)</f>
        <v>0</v>
      </c>
      <c r="BI122" s="158">
        <f>IF(N122="nulová",J122,0)</f>
        <v>0</v>
      </c>
      <c r="BJ122" s="15" t="s">
        <v>105</v>
      </c>
      <c r="BK122" s="159">
        <f>ROUND(I122*H122,3)</f>
        <v>0</v>
      </c>
      <c r="BL122" s="15" t="s">
        <v>128</v>
      </c>
      <c r="BM122" s="157" t="s">
        <v>205</v>
      </c>
    </row>
    <row r="123" spans="1:65" s="13" customFormat="1" ht="11.25">
      <c r="B123" s="160"/>
      <c r="D123" s="161" t="s">
        <v>133</v>
      </c>
      <c r="F123" s="163" t="s">
        <v>206</v>
      </c>
      <c r="H123" s="164">
        <v>384.72</v>
      </c>
      <c r="L123" s="160"/>
      <c r="M123" s="165"/>
      <c r="N123" s="166"/>
      <c r="O123" s="166"/>
      <c r="P123" s="166"/>
      <c r="Q123" s="166"/>
      <c r="R123" s="166"/>
      <c r="S123" s="166"/>
      <c r="T123" s="167"/>
      <c r="AT123" s="162" t="s">
        <v>133</v>
      </c>
      <c r="AU123" s="162" t="s">
        <v>105</v>
      </c>
      <c r="AV123" s="13" t="s">
        <v>105</v>
      </c>
      <c r="AW123" s="13" t="s">
        <v>3</v>
      </c>
      <c r="AX123" s="13" t="s">
        <v>80</v>
      </c>
      <c r="AY123" s="162" t="s">
        <v>122</v>
      </c>
    </row>
    <row r="124" spans="1:65" s="12" customFormat="1" ht="22.9" customHeight="1">
      <c r="B124" s="135"/>
      <c r="D124" s="136" t="s">
        <v>71</v>
      </c>
      <c r="E124" s="145" t="s">
        <v>143</v>
      </c>
      <c r="F124" s="145" t="s">
        <v>207</v>
      </c>
      <c r="J124" s="146">
        <f>BK124</f>
        <v>0</v>
      </c>
      <c r="L124" s="135"/>
      <c r="M124" s="139"/>
      <c r="N124" s="140"/>
      <c r="O124" s="140"/>
      <c r="P124" s="141">
        <f>SUM(P125:P127)</f>
        <v>195.96354400000004</v>
      </c>
      <c r="Q124" s="140"/>
      <c r="R124" s="141">
        <f>SUM(R125:R127)</f>
        <v>369.86018999999999</v>
      </c>
      <c r="S124" s="140"/>
      <c r="T124" s="142">
        <f>SUM(T125:T127)</f>
        <v>0</v>
      </c>
      <c r="AR124" s="136" t="s">
        <v>80</v>
      </c>
      <c r="AT124" s="143" t="s">
        <v>71</v>
      </c>
      <c r="AU124" s="143" t="s">
        <v>80</v>
      </c>
      <c r="AY124" s="136" t="s">
        <v>122</v>
      </c>
      <c r="BK124" s="144">
        <f>SUM(BK125:BK127)</f>
        <v>0</v>
      </c>
    </row>
    <row r="125" spans="1:65" s="2" customFormat="1" ht="14.45" customHeight="1">
      <c r="A125" s="27"/>
      <c r="B125" s="114"/>
      <c r="C125" s="147" t="s">
        <v>208</v>
      </c>
      <c r="D125" s="147" t="s">
        <v>124</v>
      </c>
      <c r="E125" s="148" t="s">
        <v>209</v>
      </c>
      <c r="F125" s="149" t="s">
        <v>210</v>
      </c>
      <c r="G125" s="150" t="s">
        <v>127</v>
      </c>
      <c r="H125" s="151">
        <v>320.60000000000002</v>
      </c>
      <c r="I125" s="151">
        <v>0</v>
      </c>
      <c r="J125" s="151">
        <f>ROUND(I125*H125,3)</f>
        <v>0</v>
      </c>
      <c r="K125" s="152"/>
      <c r="L125" s="28"/>
      <c r="M125" s="153" t="s">
        <v>1</v>
      </c>
      <c r="N125" s="154" t="s">
        <v>38</v>
      </c>
      <c r="O125" s="155">
        <v>2.7119999999999998E-2</v>
      </c>
      <c r="P125" s="155">
        <f>O125*H125</f>
        <v>8.6946720000000006</v>
      </c>
      <c r="Q125" s="155">
        <v>0.37080000000000002</v>
      </c>
      <c r="R125" s="155">
        <f>Q125*H125</f>
        <v>118.87848000000001</v>
      </c>
      <c r="S125" s="155">
        <v>0</v>
      </c>
      <c r="T125" s="156">
        <f>S125*H125</f>
        <v>0</v>
      </c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R125" s="157" t="s">
        <v>128</v>
      </c>
      <c r="AT125" s="157" t="s">
        <v>124</v>
      </c>
      <c r="AU125" s="157" t="s">
        <v>105</v>
      </c>
      <c r="AY125" s="15" t="s">
        <v>122</v>
      </c>
      <c r="BE125" s="158">
        <f>IF(N125="základná",J125,0)</f>
        <v>0</v>
      </c>
      <c r="BF125" s="158">
        <f>IF(N125="znížená",J125,0)</f>
        <v>0</v>
      </c>
      <c r="BG125" s="158">
        <f>IF(N125="zákl. prenesená",J125,0)</f>
        <v>0</v>
      </c>
      <c r="BH125" s="158">
        <f>IF(N125="zníž. prenesená",J125,0)</f>
        <v>0</v>
      </c>
      <c r="BI125" s="158">
        <f>IF(N125="nulová",J125,0)</f>
        <v>0</v>
      </c>
      <c r="BJ125" s="15" t="s">
        <v>105</v>
      </c>
      <c r="BK125" s="159">
        <f>ROUND(I125*H125,3)</f>
        <v>0</v>
      </c>
      <c r="BL125" s="15" t="s">
        <v>128</v>
      </c>
      <c r="BM125" s="157" t="s">
        <v>211</v>
      </c>
    </row>
    <row r="126" spans="1:65" s="2" customFormat="1" ht="24.2" customHeight="1">
      <c r="A126" s="27"/>
      <c r="B126" s="114"/>
      <c r="C126" s="147" t="s">
        <v>212</v>
      </c>
      <c r="D126" s="147" t="s">
        <v>124</v>
      </c>
      <c r="E126" s="148" t="s">
        <v>213</v>
      </c>
      <c r="F126" s="149" t="s">
        <v>214</v>
      </c>
      <c r="G126" s="150" t="s">
        <v>127</v>
      </c>
      <c r="H126" s="151">
        <v>320.60000000000002</v>
      </c>
      <c r="I126" s="151">
        <v>0</v>
      </c>
      <c r="J126" s="151">
        <f>ROUND(I126*H126,3)</f>
        <v>0</v>
      </c>
      <c r="K126" s="152"/>
      <c r="L126" s="28"/>
      <c r="M126" s="153" t="s">
        <v>1</v>
      </c>
      <c r="N126" s="154" t="s">
        <v>38</v>
      </c>
      <c r="O126" s="155">
        <v>2.4119999999999999E-2</v>
      </c>
      <c r="P126" s="155">
        <f>O126*H126</f>
        <v>7.7328720000000004</v>
      </c>
      <c r="Q126" s="155">
        <v>0.28731000000000001</v>
      </c>
      <c r="R126" s="155">
        <f>Q126*H126</f>
        <v>92.111586000000003</v>
      </c>
      <c r="S126" s="155">
        <v>0</v>
      </c>
      <c r="T126" s="156">
        <f>S126*H126</f>
        <v>0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R126" s="157" t="s">
        <v>128</v>
      </c>
      <c r="AT126" s="157" t="s">
        <v>124</v>
      </c>
      <c r="AU126" s="157" t="s">
        <v>105</v>
      </c>
      <c r="AY126" s="15" t="s">
        <v>122</v>
      </c>
      <c r="BE126" s="158">
        <f>IF(N126="základná",J126,0)</f>
        <v>0</v>
      </c>
      <c r="BF126" s="158">
        <f>IF(N126="znížená",J126,0)</f>
        <v>0</v>
      </c>
      <c r="BG126" s="158">
        <f>IF(N126="zákl. prenesená",J126,0)</f>
        <v>0</v>
      </c>
      <c r="BH126" s="158">
        <f>IF(N126="zníž. prenesená",J126,0)</f>
        <v>0</v>
      </c>
      <c r="BI126" s="158">
        <f>IF(N126="nulová",J126,0)</f>
        <v>0</v>
      </c>
      <c r="BJ126" s="15" t="s">
        <v>105</v>
      </c>
      <c r="BK126" s="159">
        <f>ROUND(I126*H126,3)</f>
        <v>0</v>
      </c>
      <c r="BL126" s="15" t="s">
        <v>128</v>
      </c>
      <c r="BM126" s="157" t="s">
        <v>215</v>
      </c>
    </row>
    <row r="127" spans="1:65" s="2" customFormat="1" ht="14.45" customHeight="1">
      <c r="A127" s="27"/>
      <c r="B127" s="114"/>
      <c r="C127" s="147" t="s">
        <v>7</v>
      </c>
      <c r="D127" s="147" t="s">
        <v>124</v>
      </c>
      <c r="E127" s="148" t="s">
        <v>216</v>
      </c>
      <c r="F127" s="149" t="s">
        <v>217</v>
      </c>
      <c r="G127" s="150" t="s">
        <v>127</v>
      </c>
      <c r="H127" s="151">
        <v>320.60000000000002</v>
      </c>
      <c r="I127" s="151">
        <v>0</v>
      </c>
      <c r="J127" s="151">
        <f>ROUND(I127*H127,3)</f>
        <v>0</v>
      </c>
      <c r="K127" s="152"/>
      <c r="L127" s="28"/>
      <c r="M127" s="153" t="s">
        <v>1</v>
      </c>
      <c r="N127" s="154" t="s">
        <v>38</v>
      </c>
      <c r="O127" s="155">
        <v>0.56000000000000005</v>
      </c>
      <c r="P127" s="155">
        <f>O127*H127</f>
        <v>179.53600000000003</v>
      </c>
      <c r="Q127" s="155">
        <v>0.49553999999999998</v>
      </c>
      <c r="R127" s="155">
        <f>Q127*H127</f>
        <v>158.870124</v>
      </c>
      <c r="S127" s="155">
        <v>0</v>
      </c>
      <c r="T127" s="156">
        <f>S127*H127</f>
        <v>0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57" t="s">
        <v>128</v>
      </c>
      <c r="AT127" s="157" t="s">
        <v>124</v>
      </c>
      <c r="AU127" s="157" t="s">
        <v>105</v>
      </c>
      <c r="AY127" s="15" t="s">
        <v>122</v>
      </c>
      <c r="BE127" s="158">
        <f>IF(N127="základná",J127,0)</f>
        <v>0</v>
      </c>
      <c r="BF127" s="158">
        <f>IF(N127="znížená",J127,0)</f>
        <v>0</v>
      </c>
      <c r="BG127" s="158">
        <f>IF(N127="zákl. prenesená",J127,0)</f>
        <v>0</v>
      </c>
      <c r="BH127" s="158">
        <f>IF(N127="zníž. prenesená",J127,0)</f>
        <v>0</v>
      </c>
      <c r="BI127" s="158">
        <f>IF(N127="nulová",J127,0)</f>
        <v>0</v>
      </c>
      <c r="BJ127" s="15" t="s">
        <v>105</v>
      </c>
      <c r="BK127" s="159">
        <f>ROUND(I127*H127,3)</f>
        <v>0</v>
      </c>
      <c r="BL127" s="15" t="s">
        <v>128</v>
      </c>
      <c r="BM127" s="157" t="s">
        <v>218</v>
      </c>
    </row>
    <row r="128" spans="1:65" s="12" customFormat="1" ht="22.9" customHeight="1">
      <c r="B128" s="135"/>
      <c r="D128" s="136" t="s">
        <v>71</v>
      </c>
      <c r="E128" s="145" t="s">
        <v>147</v>
      </c>
      <c r="F128" s="145" t="s">
        <v>219</v>
      </c>
      <c r="J128" s="146">
        <f>BK128</f>
        <v>0</v>
      </c>
      <c r="L128" s="135"/>
      <c r="M128" s="139"/>
      <c r="N128" s="140"/>
      <c r="O128" s="140"/>
      <c r="P128" s="141">
        <f>SUM(P129:P130)</f>
        <v>15.734086199999998</v>
      </c>
      <c r="Q128" s="140"/>
      <c r="R128" s="141">
        <f>SUM(R129:R130)</f>
        <v>2.1106701000000001</v>
      </c>
      <c r="S128" s="140"/>
      <c r="T128" s="142">
        <f>SUM(T129:T130)</f>
        <v>0</v>
      </c>
      <c r="AR128" s="136" t="s">
        <v>80</v>
      </c>
      <c r="AT128" s="143" t="s">
        <v>71</v>
      </c>
      <c r="AU128" s="143" t="s">
        <v>80</v>
      </c>
      <c r="AY128" s="136" t="s">
        <v>122</v>
      </c>
      <c r="BK128" s="144">
        <f>SUM(BK129:BK130)</f>
        <v>0</v>
      </c>
    </row>
    <row r="129" spans="1:65" s="2" customFormat="1" ht="24.2" customHeight="1">
      <c r="A129" s="27"/>
      <c r="B129" s="114"/>
      <c r="C129" s="147" t="s">
        <v>220</v>
      </c>
      <c r="D129" s="147" t="s">
        <v>124</v>
      </c>
      <c r="E129" s="148" t="s">
        <v>221</v>
      </c>
      <c r="F129" s="149" t="s">
        <v>222</v>
      </c>
      <c r="G129" s="150" t="s">
        <v>127</v>
      </c>
      <c r="H129" s="151">
        <v>336.63</v>
      </c>
      <c r="I129" s="151">
        <v>0</v>
      </c>
      <c r="J129" s="151">
        <f>ROUND(I129*H129,3)</f>
        <v>0</v>
      </c>
      <c r="K129" s="152"/>
      <c r="L129" s="28"/>
      <c r="M129" s="153" t="s">
        <v>1</v>
      </c>
      <c r="N129" s="154" t="s">
        <v>38</v>
      </c>
      <c r="O129" s="155">
        <v>4.6739999999999997E-2</v>
      </c>
      <c r="P129" s="155">
        <f>O129*H129</f>
        <v>15.734086199999998</v>
      </c>
      <c r="Q129" s="155">
        <v>6.2700000000000004E-3</v>
      </c>
      <c r="R129" s="155">
        <f>Q129*H129</f>
        <v>2.1106701000000001</v>
      </c>
      <c r="S129" s="155">
        <v>0</v>
      </c>
      <c r="T129" s="156">
        <f>S129*H129</f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57" t="s">
        <v>128</v>
      </c>
      <c r="AT129" s="157" t="s">
        <v>124</v>
      </c>
      <c r="AU129" s="157" t="s">
        <v>105</v>
      </c>
      <c r="AY129" s="15" t="s">
        <v>122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5" t="s">
        <v>105</v>
      </c>
      <c r="BK129" s="159">
        <f>ROUND(I129*H129,3)</f>
        <v>0</v>
      </c>
      <c r="BL129" s="15" t="s">
        <v>128</v>
      </c>
      <c r="BM129" s="157" t="s">
        <v>223</v>
      </c>
    </row>
    <row r="130" spans="1:65" s="13" customFormat="1" ht="11.25">
      <c r="B130" s="160"/>
      <c r="D130" s="161" t="s">
        <v>133</v>
      </c>
      <c r="E130" s="162" t="s">
        <v>1</v>
      </c>
      <c r="F130" s="163" t="s">
        <v>224</v>
      </c>
      <c r="H130" s="164">
        <v>336.63</v>
      </c>
      <c r="L130" s="160"/>
      <c r="M130" s="165"/>
      <c r="N130" s="166"/>
      <c r="O130" s="166"/>
      <c r="P130" s="166"/>
      <c r="Q130" s="166"/>
      <c r="R130" s="166"/>
      <c r="S130" s="166"/>
      <c r="T130" s="167"/>
      <c r="AT130" s="162" t="s">
        <v>133</v>
      </c>
      <c r="AU130" s="162" t="s">
        <v>105</v>
      </c>
      <c r="AV130" s="13" t="s">
        <v>105</v>
      </c>
      <c r="AW130" s="13" t="s">
        <v>28</v>
      </c>
      <c r="AX130" s="13" t="s">
        <v>80</v>
      </c>
      <c r="AY130" s="162" t="s">
        <v>122</v>
      </c>
    </row>
    <row r="131" spans="1:65" s="12" customFormat="1" ht="22.9" customHeight="1">
      <c r="B131" s="135"/>
      <c r="D131" s="136" t="s">
        <v>71</v>
      </c>
      <c r="E131" s="145" t="s">
        <v>157</v>
      </c>
      <c r="F131" s="145" t="s">
        <v>225</v>
      </c>
      <c r="J131" s="146">
        <f>BK131</f>
        <v>0</v>
      </c>
      <c r="L131" s="135"/>
      <c r="M131" s="139"/>
      <c r="N131" s="140"/>
      <c r="O131" s="140"/>
      <c r="P131" s="141">
        <f>SUM(P132:P134)</f>
        <v>4.9640000000000004</v>
      </c>
      <c r="Q131" s="140"/>
      <c r="R131" s="141">
        <f>SUM(R132:R134)</f>
        <v>1.0115699999999999</v>
      </c>
      <c r="S131" s="140"/>
      <c r="T131" s="142">
        <f>SUM(T132:T134)</f>
        <v>0</v>
      </c>
      <c r="AR131" s="136" t="s">
        <v>80</v>
      </c>
      <c r="AT131" s="143" t="s">
        <v>71</v>
      </c>
      <c r="AU131" s="143" t="s">
        <v>80</v>
      </c>
      <c r="AY131" s="136" t="s">
        <v>122</v>
      </c>
      <c r="BK131" s="144">
        <f>SUM(BK132:BK134)</f>
        <v>0</v>
      </c>
    </row>
    <row r="132" spans="1:65" s="2" customFormat="1" ht="14.45" customHeight="1">
      <c r="A132" s="27"/>
      <c r="B132" s="114"/>
      <c r="C132" s="147" t="s">
        <v>226</v>
      </c>
      <c r="D132" s="147" t="s">
        <v>124</v>
      </c>
      <c r="E132" s="148" t="s">
        <v>227</v>
      </c>
      <c r="F132" s="149" t="s">
        <v>228</v>
      </c>
      <c r="G132" s="150" t="s">
        <v>194</v>
      </c>
      <c r="H132" s="151">
        <v>1</v>
      </c>
      <c r="I132" s="151">
        <v>0</v>
      </c>
      <c r="J132" s="151">
        <f>ROUND(I132*H132,3)</f>
        <v>0</v>
      </c>
      <c r="K132" s="152"/>
      <c r="L132" s="28"/>
      <c r="M132" s="153" t="s">
        <v>1</v>
      </c>
      <c r="N132" s="154" t="s">
        <v>38</v>
      </c>
      <c r="O132" s="155">
        <v>1.427</v>
      </c>
      <c r="P132" s="155">
        <f>O132*H132</f>
        <v>1.427</v>
      </c>
      <c r="Q132" s="155">
        <v>1.89E-3</v>
      </c>
      <c r="R132" s="155">
        <f>Q132*H132</f>
        <v>1.89E-3</v>
      </c>
      <c r="S132" s="155">
        <v>0</v>
      </c>
      <c r="T132" s="156">
        <f>S132*H132</f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57" t="s">
        <v>128</v>
      </c>
      <c r="AT132" s="157" t="s">
        <v>124</v>
      </c>
      <c r="AU132" s="157" t="s">
        <v>105</v>
      </c>
      <c r="AY132" s="15" t="s">
        <v>122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5" t="s">
        <v>105</v>
      </c>
      <c r="BK132" s="159">
        <f>ROUND(I132*H132,3)</f>
        <v>0</v>
      </c>
      <c r="BL132" s="15" t="s">
        <v>128</v>
      </c>
      <c r="BM132" s="157" t="s">
        <v>229</v>
      </c>
    </row>
    <row r="133" spans="1:65" s="2" customFormat="1" ht="14.45" customHeight="1">
      <c r="A133" s="27"/>
      <c r="B133" s="114"/>
      <c r="C133" s="147" t="s">
        <v>230</v>
      </c>
      <c r="D133" s="147" t="s">
        <v>124</v>
      </c>
      <c r="E133" s="148" t="s">
        <v>231</v>
      </c>
      <c r="F133" s="149" t="s">
        <v>232</v>
      </c>
      <c r="G133" s="150" t="s">
        <v>194</v>
      </c>
      <c r="H133" s="151">
        <v>3</v>
      </c>
      <c r="I133" s="151">
        <v>0</v>
      </c>
      <c r="J133" s="151">
        <f>ROUND(I133*H133,3)</f>
        <v>0</v>
      </c>
      <c r="K133" s="152"/>
      <c r="L133" s="28"/>
      <c r="M133" s="153" t="s">
        <v>1</v>
      </c>
      <c r="N133" s="154" t="s">
        <v>38</v>
      </c>
      <c r="O133" s="155">
        <v>1.179</v>
      </c>
      <c r="P133" s="155">
        <f>O133*H133</f>
        <v>3.5369999999999999</v>
      </c>
      <c r="Q133" s="155">
        <v>1.6559999999999998E-2</v>
      </c>
      <c r="R133" s="155">
        <f>Q133*H133</f>
        <v>4.9679999999999995E-2</v>
      </c>
      <c r="S133" s="155">
        <v>0</v>
      </c>
      <c r="T133" s="156">
        <f>S133*H133</f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57" t="s">
        <v>128</v>
      </c>
      <c r="AT133" s="157" t="s">
        <v>124</v>
      </c>
      <c r="AU133" s="157" t="s">
        <v>105</v>
      </c>
      <c r="AY133" s="15" t="s">
        <v>122</v>
      </c>
      <c r="BE133" s="158">
        <f>IF(N133="základná",J133,0)</f>
        <v>0</v>
      </c>
      <c r="BF133" s="158">
        <f>IF(N133="znížená",J133,0)</f>
        <v>0</v>
      </c>
      <c r="BG133" s="158">
        <f>IF(N133="zákl. prenesená",J133,0)</f>
        <v>0</v>
      </c>
      <c r="BH133" s="158">
        <f>IF(N133="zníž. prenesená",J133,0)</f>
        <v>0</v>
      </c>
      <c r="BI133" s="158">
        <f>IF(N133="nulová",J133,0)</f>
        <v>0</v>
      </c>
      <c r="BJ133" s="15" t="s">
        <v>105</v>
      </c>
      <c r="BK133" s="159">
        <f>ROUND(I133*H133,3)</f>
        <v>0</v>
      </c>
      <c r="BL133" s="15" t="s">
        <v>128</v>
      </c>
      <c r="BM133" s="157" t="s">
        <v>233</v>
      </c>
    </row>
    <row r="134" spans="1:65" s="2" customFormat="1" ht="14.45" customHeight="1">
      <c r="A134" s="27"/>
      <c r="B134" s="114"/>
      <c r="C134" s="168" t="s">
        <v>234</v>
      </c>
      <c r="D134" s="168" t="s">
        <v>191</v>
      </c>
      <c r="E134" s="169" t="s">
        <v>235</v>
      </c>
      <c r="F134" s="170" t="s">
        <v>236</v>
      </c>
      <c r="G134" s="171" t="s">
        <v>194</v>
      </c>
      <c r="H134" s="172">
        <v>3</v>
      </c>
      <c r="I134" s="172">
        <v>0</v>
      </c>
      <c r="J134" s="172">
        <f>ROUND(I134*H134,3)</f>
        <v>0</v>
      </c>
      <c r="K134" s="173"/>
      <c r="L134" s="174"/>
      <c r="M134" s="175" t="s">
        <v>1</v>
      </c>
      <c r="N134" s="176" t="s">
        <v>38</v>
      </c>
      <c r="O134" s="155">
        <v>0</v>
      </c>
      <c r="P134" s="155">
        <f>O134*H134</f>
        <v>0</v>
      </c>
      <c r="Q134" s="155">
        <v>0.32</v>
      </c>
      <c r="R134" s="155">
        <f>Q134*H134</f>
        <v>0.96</v>
      </c>
      <c r="S134" s="155">
        <v>0</v>
      </c>
      <c r="T134" s="156">
        <f>S134*H134</f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57" t="s">
        <v>157</v>
      </c>
      <c r="AT134" s="157" t="s">
        <v>191</v>
      </c>
      <c r="AU134" s="157" t="s">
        <v>105</v>
      </c>
      <c r="AY134" s="15" t="s">
        <v>122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5" t="s">
        <v>105</v>
      </c>
      <c r="BK134" s="159">
        <f>ROUND(I134*H134,3)</f>
        <v>0</v>
      </c>
      <c r="BL134" s="15" t="s">
        <v>128</v>
      </c>
      <c r="BM134" s="157" t="s">
        <v>237</v>
      </c>
    </row>
    <row r="135" spans="1:65" s="12" customFormat="1" ht="22.9" customHeight="1">
      <c r="B135" s="135"/>
      <c r="D135" s="136" t="s">
        <v>71</v>
      </c>
      <c r="E135" s="145" t="s">
        <v>161</v>
      </c>
      <c r="F135" s="145" t="s">
        <v>238</v>
      </c>
      <c r="J135" s="146">
        <f>BK135</f>
        <v>0</v>
      </c>
      <c r="L135" s="135"/>
      <c r="M135" s="139"/>
      <c r="N135" s="140"/>
      <c r="O135" s="140"/>
      <c r="P135" s="141">
        <f>SUM(P136:P149)</f>
        <v>78.53631</v>
      </c>
      <c r="Q135" s="140"/>
      <c r="R135" s="141">
        <f>SUM(R136:R149)</f>
        <v>32.036157500000002</v>
      </c>
      <c r="S135" s="140"/>
      <c r="T135" s="142">
        <f>SUM(T136:T149)</f>
        <v>0</v>
      </c>
      <c r="AR135" s="136" t="s">
        <v>80</v>
      </c>
      <c r="AT135" s="143" t="s">
        <v>71</v>
      </c>
      <c r="AU135" s="143" t="s">
        <v>80</v>
      </c>
      <c r="AY135" s="136" t="s">
        <v>122</v>
      </c>
      <c r="BK135" s="144">
        <f>SUM(BK136:BK149)</f>
        <v>0</v>
      </c>
    </row>
    <row r="136" spans="1:65" s="2" customFormat="1" ht="14.45" customHeight="1">
      <c r="A136" s="27"/>
      <c r="B136" s="114"/>
      <c r="C136" s="147" t="s">
        <v>239</v>
      </c>
      <c r="D136" s="147" t="s">
        <v>124</v>
      </c>
      <c r="E136" s="148" t="s">
        <v>240</v>
      </c>
      <c r="F136" s="149" t="s">
        <v>241</v>
      </c>
      <c r="G136" s="150" t="s">
        <v>141</v>
      </c>
      <c r="H136" s="151">
        <v>22</v>
      </c>
      <c r="I136" s="151">
        <v>0</v>
      </c>
      <c r="J136" s="151">
        <f>ROUND(I136*H136,3)</f>
        <v>0</v>
      </c>
      <c r="K136" s="152"/>
      <c r="L136" s="28"/>
      <c r="M136" s="153" t="s">
        <v>1</v>
      </c>
      <c r="N136" s="154" t="s">
        <v>38</v>
      </c>
      <c r="O136" s="155">
        <v>0.32</v>
      </c>
      <c r="P136" s="155">
        <f>O136*H136</f>
        <v>7.04</v>
      </c>
      <c r="Q136" s="155">
        <v>0.19843</v>
      </c>
      <c r="R136" s="155">
        <f>Q136*H136</f>
        <v>4.3654599999999997</v>
      </c>
      <c r="S136" s="155">
        <v>0</v>
      </c>
      <c r="T136" s="156">
        <f>S136*H136</f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57" t="s">
        <v>128</v>
      </c>
      <c r="AT136" s="157" t="s">
        <v>124</v>
      </c>
      <c r="AU136" s="157" t="s">
        <v>105</v>
      </c>
      <c r="AY136" s="15" t="s">
        <v>122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5" t="s">
        <v>105</v>
      </c>
      <c r="BK136" s="159">
        <f>ROUND(I136*H136,3)</f>
        <v>0</v>
      </c>
      <c r="BL136" s="15" t="s">
        <v>128</v>
      </c>
      <c r="BM136" s="157" t="s">
        <v>242</v>
      </c>
    </row>
    <row r="137" spans="1:65" s="2" customFormat="1" ht="14.45" customHeight="1">
      <c r="A137" s="27"/>
      <c r="B137" s="114"/>
      <c r="C137" s="168" t="s">
        <v>243</v>
      </c>
      <c r="D137" s="168" t="s">
        <v>191</v>
      </c>
      <c r="E137" s="169" t="s">
        <v>244</v>
      </c>
      <c r="F137" s="170" t="s">
        <v>245</v>
      </c>
      <c r="G137" s="171" t="s">
        <v>194</v>
      </c>
      <c r="H137" s="172">
        <v>22.22</v>
      </c>
      <c r="I137" s="172">
        <v>0</v>
      </c>
      <c r="J137" s="172">
        <f>ROUND(I137*H137,3)</f>
        <v>0</v>
      </c>
      <c r="K137" s="173"/>
      <c r="L137" s="174"/>
      <c r="M137" s="175" t="s">
        <v>1</v>
      </c>
      <c r="N137" s="176" t="s">
        <v>38</v>
      </c>
      <c r="O137" s="155">
        <v>0</v>
      </c>
      <c r="P137" s="155">
        <f>O137*H137</f>
        <v>0</v>
      </c>
      <c r="Q137" s="155">
        <v>8.5000000000000006E-2</v>
      </c>
      <c r="R137" s="155">
        <f>Q137*H137</f>
        <v>1.8887</v>
      </c>
      <c r="S137" s="155">
        <v>0</v>
      </c>
      <c r="T137" s="156">
        <f>S137*H137</f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57" t="s">
        <v>157</v>
      </c>
      <c r="AT137" s="157" t="s">
        <v>191</v>
      </c>
      <c r="AU137" s="157" t="s">
        <v>105</v>
      </c>
      <c r="AY137" s="15" t="s">
        <v>122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5" t="s">
        <v>105</v>
      </c>
      <c r="BK137" s="159">
        <f>ROUND(I137*H137,3)</f>
        <v>0</v>
      </c>
      <c r="BL137" s="15" t="s">
        <v>128</v>
      </c>
      <c r="BM137" s="157" t="s">
        <v>246</v>
      </c>
    </row>
    <row r="138" spans="1:65" s="13" customFormat="1" ht="11.25">
      <c r="B138" s="160"/>
      <c r="D138" s="161" t="s">
        <v>133</v>
      </c>
      <c r="F138" s="163" t="s">
        <v>247</v>
      </c>
      <c r="H138" s="164">
        <v>22.22</v>
      </c>
      <c r="L138" s="160"/>
      <c r="M138" s="165"/>
      <c r="N138" s="166"/>
      <c r="O138" s="166"/>
      <c r="P138" s="166"/>
      <c r="Q138" s="166"/>
      <c r="R138" s="166"/>
      <c r="S138" s="166"/>
      <c r="T138" s="167"/>
      <c r="AT138" s="162" t="s">
        <v>133</v>
      </c>
      <c r="AU138" s="162" t="s">
        <v>105</v>
      </c>
      <c r="AV138" s="13" t="s">
        <v>105</v>
      </c>
      <c r="AW138" s="13" t="s">
        <v>3</v>
      </c>
      <c r="AX138" s="13" t="s">
        <v>80</v>
      </c>
      <c r="AY138" s="162" t="s">
        <v>122</v>
      </c>
    </row>
    <row r="139" spans="1:65" s="2" customFormat="1" ht="14.45" customHeight="1">
      <c r="A139" s="27"/>
      <c r="B139" s="114"/>
      <c r="C139" s="147" t="s">
        <v>248</v>
      </c>
      <c r="D139" s="147" t="s">
        <v>124</v>
      </c>
      <c r="E139" s="148" t="s">
        <v>249</v>
      </c>
      <c r="F139" s="149" t="s">
        <v>250</v>
      </c>
      <c r="G139" s="150" t="s">
        <v>150</v>
      </c>
      <c r="H139" s="151">
        <v>0.75</v>
      </c>
      <c r="I139" s="151">
        <v>0</v>
      </c>
      <c r="J139" s="151">
        <f t="shared" ref="J139:J146" si="0">ROUND(I139*H139,3)</f>
        <v>0</v>
      </c>
      <c r="K139" s="152"/>
      <c r="L139" s="28"/>
      <c r="M139" s="153" t="s">
        <v>1</v>
      </c>
      <c r="N139" s="154" t="s">
        <v>38</v>
      </c>
      <c r="O139" s="155">
        <v>1.363</v>
      </c>
      <c r="P139" s="155">
        <f t="shared" ref="P139:P146" si="1">O139*H139</f>
        <v>1.0222500000000001</v>
      </c>
      <c r="Q139" s="155">
        <v>2.2010900000000002</v>
      </c>
      <c r="R139" s="155">
        <f t="shared" ref="R139:R146" si="2">Q139*H139</f>
        <v>1.6508175</v>
      </c>
      <c r="S139" s="155">
        <v>0</v>
      </c>
      <c r="T139" s="156">
        <f t="shared" ref="T139:T146" si="3">S139*H139</f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57" t="s">
        <v>128</v>
      </c>
      <c r="AT139" s="157" t="s">
        <v>124</v>
      </c>
      <c r="AU139" s="157" t="s">
        <v>105</v>
      </c>
      <c r="AY139" s="15" t="s">
        <v>122</v>
      </c>
      <c r="BE139" s="158">
        <f t="shared" ref="BE139:BE146" si="4">IF(N139="základná",J139,0)</f>
        <v>0</v>
      </c>
      <c r="BF139" s="158">
        <f t="shared" ref="BF139:BF146" si="5">IF(N139="znížená",J139,0)</f>
        <v>0</v>
      </c>
      <c r="BG139" s="158">
        <f t="shared" ref="BG139:BG146" si="6">IF(N139="zákl. prenesená",J139,0)</f>
        <v>0</v>
      </c>
      <c r="BH139" s="158">
        <f t="shared" ref="BH139:BH146" si="7">IF(N139="zníž. prenesená",J139,0)</f>
        <v>0</v>
      </c>
      <c r="BI139" s="158">
        <f t="shared" ref="BI139:BI146" si="8">IF(N139="nulová",J139,0)</f>
        <v>0</v>
      </c>
      <c r="BJ139" s="15" t="s">
        <v>105</v>
      </c>
      <c r="BK139" s="159">
        <f t="shared" ref="BK139:BK146" si="9">ROUND(I139*H139,3)</f>
        <v>0</v>
      </c>
      <c r="BL139" s="15" t="s">
        <v>128</v>
      </c>
      <c r="BM139" s="157" t="s">
        <v>251</v>
      </c>
    </row>
    <row r="140" spans="1:65" s="2" customFormat="1" ht="14.45" customHeight="1">
      <c r="A140" s="27"/>
      <c r="B140" s="114"/>
      <c r="C140" s="147" t="s">
        <v>252</v>
      </c>
      <c r="D140" s="147" t="s">
        <v>124</v>
      </c>
      <c r="E140" s="148" t="s">
        <v>253</v>
      </c>
      <c r="F140" s="149" t="s">
        <v>254</v>
      </c>
      <c r="G140" s="150" t="s">
        <v>141</v>
      </c>
      <c r="H140" s="151">
        <v>71.7</v>
      </c>
      <c r="I140" s="151">
        <v>0</v>
      </c>
      <c r="J140" s="151">
        <f t="shared" si="0"/>
        <v>0</v>
      </c>
      <c r="K140" s="152"/>
      <c r="L140" s="28"/>
      <c r="M140" s="153" t="s">
        <v>1</v>
      </c>
      <c r="N140" s="154" t="s">
        <v>38</v>
      </c>
      <c r="O140" s="155">
        <v>0.19700000000000001</v>
      </c>
      <c r="P140" s="155">
        <f t="shared" si="1"/>
        <v>14.124900000000002</v>
      </c>
      <c r="Q140" s="155">
        <v>4.3E-3</v>
      </c>
      <c r="R140" s="155">
        <f t="shared" si="2"/>
        <v>0.30831000000000003</v>
      </c>
      <c r="S140" s="155">
        <v>0</v>
      </c>
      <c r="T140" s="156">
        <f t="shared" si="3"/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57" t="s">
        <v>128</v>
      </c>
      <c r="AT140" s="157" t="s">
        <v>124</v>
      </c>
      <c r="AU140" s="157" t="s">
        <v>105</v>
      </c>
      <c r="AY140" s="15" t="s">
        <v>122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5" t="s">
        <v>105</v>
      </c>
      <c r="BK140" s="159">
        <f t="shared" si="9"/>
        <v>0</v>
      </c>
      <c r="BL140" s="15" t="s">
        <v>128</v>
      </c>
      <c r="BM140" s="157" t="s">
        <v>255</v>
      </c>
    </row>
    <row r="141" spans="1:65" s="2" customFormat="1" ht="14.45" customHeight="1">
      <c r="A141" s="27"/>
      <c r="B141" s="114"/>
      <c r="C141" s="147" t="s">
        <v>256</v>
      </c>
      <c r="D141" s="147" t="s">
        <v>124</v>
      </c>
      <c r="E141" s="148" t="s">
        <v>257</v>
      </c>
      <c r="F141" s="149" t="s">
        <v>258</v>
      </c>
      <c r="G141" s="150" t="s">
        <v>194</v>
      </c>
      <c r="H141" s="151">
        <v>1</v>
      </c>
      <c r="I141" s="151">
        <v>0</v>
      </c>
      <c r="J141" s="151">
        <f t="shared" si="0"/>
        <v>0</v>
      </c>
      <c r="K141" s="152"/>
      <c r="L141" s="28"/>
      <c r="M141" s="153" t="s">
        <v>1</v>
      </c>
      <c r="N141" s="154" t="s">
        <v>38</v>
      </c>
      <c r="O141" s="155">
        <v>0.54900000000000004</v>
      </c>
      <c r="P141" s="155">
        <f t="shared" si="1"/>
        <v>0.54900000000000004</v>
      </c>
      <c r="Q141" s="155">
        <v>1.6167899999999999</v>
      </c>
      <c r="R141" s="155">
        <f t="shared" si="2"/>
        <v>1.6167899999999999</v>
      </c>
      <c r="S141" s="155">
        <v>0</v>
      </c>
      <c r="T141" s="156">
        <f t="shared" si="3"/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57" t="s">
        <v>128</v>
      </c>
      <c r="AT141" s="157" t="s">
        <v>124</v>
      </c>
      <c r="AU141" s="157" t="s">
        <v>105</v>
      </c>
      <c r="AY141" s="15" t="s">
        <v>122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5" t="s">
        <v>105</v>
      </c>
      <c r="BK141" s="159">
        <f t="shared" si="9"/>
        <v>0</v>
      </c>
      <c r="BL141" s="15" t="s">
        <v>128</v>
      </c>
      <c r="BM141" s="157" t="s">
        <v>259</v>
      </c>
    </row>
    <row r="142" spans="1:65" s="2" customFormat="1" ht="24.2" customHeight="1">
      <c r="A142" s="27"/>
      <c r="B142" s="114"/>
      <c r="C142" s="147" t="s">
        <v>260</v>
      </c>
      <c r="D142" s="147" t="s">
        <v>124</v>
      </c>
      <c r="E142" s="148" t="s">
        <v>261</v>
      </c>
      <c r="F142" s="149" t="s">
        <v>262</v>
      </c>
      <c r="G142" s="150" t="s">
        <v>141</v>
      </c>
      <c r="H142" s="151">
        <v>32</v>
      </c>
      <c r="I142" s="151">
        <v>0</v>
      </c>
      <c r="J142" s="151">
        <f t="shared" si="0"/>
        <v>0</v>
      </c>
      <c r="K142" s="152"/>
      <c r="L142" s="28"/>
      <c r="M142" s="153" t="s">
        <v>1</v>
      </c>
      <c r="N142" s="154" t="s">
        <v>38</v>
      </c>
      <c r="O142" s="155">
        <v>0.68</v>
      </c>
      <c r="P142" s="155">
        <f t="shared" si="1"/>
        <v>21.76</v>
      </c>
      <c r="Q142" s="155">
        <v>0.54293999999999998</v>
      </c>
      <c r="R142" s="155">
        <f t="shared" si="2"/>
        <v>17.374079999999999</v>
      </c>
      <c r="S142" s="155">
        <v>0</v>
      </c>
      <c r="T142" s="156">
        <f t="shared" si="3"/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57" t="s">
        <v>128</v>
      </c>
      <c r="AT142" s="157" t="s">
        <v>124</v>
      </c>
      <c r="AU142" s="157" t="s">
        <v>105</v>
      </c>
      <c r="AY142" s="15" t="s">
        <v>122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5" t="s">
        <v>105</v>
      </c>
      <c r="BK142" s="159">
        <f t="shared" si="9"/>
        <v>0</v>
      </c>
      <c r="BL142" s="15" t="s">
        <v>128</v>
      </c>
      <c r="BM142" s="157" t="s">
        <v>263</v>
      </c>
    </row>
    <row r="143" spans="1:65" s="2" customFormat="1" ht="14.45" customHeight="1">
      <c r="A143" s="27"/>
      <c r="B143" s="114"/>
      <c r="C143" s="168" t="s">
        <v>264</v>
      </c>
      <c r="D143" s="168" t="s">
        <v>191</v>
      </c>
      <c r="E143" s="169" t="s">
        <v>265</v>
      </c>
      <c r="F143" s="170" t="s">
        <v>266</v>
      </c>
      <c r="G143" s="171" t="s">
        <v>194</v>
      </c>
      <c r="H143" s="172">
        <v>32</v>
      </c>
      <c r="I143" s="172">
        <v>0</v>
      </c>
      <c r="J143" s="172">
        <f t="shared" si="0"/>
        <v>0</v>
      </c>
      <c r="K143" s="173"/>
      <c r="L143" s="174"/>
      <c r="M143" s="175" t="s">
        <v>1</v>
      </c>
      <c r="N143" s="176" t="s">
        <v>38</v>
      </c>
      <c r="O143" s="155">
        <v>0</v>
      </c>
      <c r="P143" s="155">
        <f t="shared" si="1"/>
        <v>0</v>
      </c>
      <c r="Q143" s="155">
        <v>0.13300000000000001</v>
      </c>
      <c r="R143" s="155">
        <f t="shared" si="2"/>
        <v>4.2560000000000002</v>
      </c>
      <c r="S143" s="155">
        <v>0</v>
      </c>
      <c r="T143" s="156">
        <f t="shared" si="3"/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57" t="s">
        <v>157</v>
      </c>
      <c r="AT143" s="157" t="s">
        <v>191</v>
      </c>
      <c r="AU143" s="157" t="s">
        <v>105</v>
      </c>
      <c r="AY143" s="15" t="s">
        <v>122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5" t="s">
        <v>105</v>
      </c>
      <c r="BK143" s="159">
        <f t="shared" si="9"/>
        <v>0</v>
      </c>
      <c r="BL143" s="15" t="s">
        <v>128</v>
      </c>
      <c r="BM143" s="157" t="s">
        <v>267</v>
      </c>
    </row>
    <row r="144" spans="1:65" s="2" customFormat="1" ht="14.45" customHeight="1">
      <c r="A144" s="27"/>
      <c r="B144" s="114"/>
      <c r="C144" s="168" t="s">
        <v>268</v>
      </c>
      <c r="D144" s="168" t="s">
        <v>191</v>
      </c>
      <c r="E144" s="169" t="s">
        <v>269</v>
      </c>
      <c r="F144" s="170" t="s">
        <v>270</v>
      </c>
      <c r="G144" s="171" t="s">
        <v>194</v>
      </c>
      <c r="H144" s="172">
        <v>32</v>
      </c>
      <c r="I144" s="172">
        <v>0</v>
      </c>
      <c r="J144" s="172">
        <f t="shared" si="0"/>
        <v>0</v>
      </c>
      <c r="K144" s="173"/>
      <c r="L144" s="174"/>
      <c r="M144" s="175" t="s">
        <v>1</v>
      </c>
      <c r="N144" s="176" t="s">
        <v>38</v>
      </c>
      <c r="O144" s="155">
        <v>0</v>
      </c>
      <c r="P144" s="155">
        <f t="shared" si="1"/>
        <v>0</v>
      </c>
      <c r="Q144" s="155">
        <v>1.7999999999999999E-2</v>
      </c>
      <c r="R144" s="155">
        <f t="shared" si="2"/>
        <v>0.57599999999999996</v>
      </c>
      <c r="S144" s="155">
        <v>0</v>
      </c>
      <c r="T144" s="156">
        <f t="shared" si="3"/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57" t="s">
        <v>157</v>
      </c>
      <c r="AT144" s="157" t="s">
        <v>191</v>
      </c>
      <c r="AU144" s="157" t="s">
        <v>105</v>
      </c>
      <c r="AY144" s="15" t="s">
        <v>122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5" t="s">
        <v>105</v>
      </c>
      <c r="BK144" s="159">
        <f t="shared" si="9"/>
        <v>0</v>
      </c>
      <c r="BL144" s="15" t="s">
        <v>128</v>
      </c>
      <c r="BM144" s="157" t="s">
        <v>271</v>
      </c>
    </row>
    <row r="145" spans="1:65" s="2" customFormat="1" ht="14.45" customHeight="1">
      <c r="A145" s="27"/>
      <c r="B145" s="114"/>
      <c r="C145" s="147" t="s">
        <v>272</v>
      </c>
      <c r="D145" s="147" t="s">
        <v>124</v>
      </c>
      <c r="E145" s="148" t="s">
        <v>273</v>
      </c>
      <c r="F145" s="149" t="s">
        <v>274</v>
      </c>
      <c r="G145" s="150" t="s">
        <v>173</v>
      </c>
      <c r="H145" s="151">
        <v>128.94</v>
      </c>
      <c r="I145" s="151">
        <v>0</v>
      </c>
      <c r="J145" s="151">
        <f t="shared" si="0"/>
        <v>0</v>
      </c>
      <c r="K145" s="152"/>
      <c r="L145" s="28"/>
      <c r="M145" s="153" t="s">
        <v>1</v>
      </c>
      <c r="N145" s="154" t="s">
        <v>38</v>
      </c>
      <c r="O145" s="155">
        <v>3.1E-2</v>
      </c>
      <c r="P145" s="155">
        <f t="shared" si="1"/>
        <v>3.9971399999999999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57" t="s">
        <v>128</v>
      </c>
      <c r="AT145" s="157" t="s">
        <v>124</v>
      </c>
      <c r="AU145" s="157" t="s">
        <v>105</v>
      </c>
      <c r="AY145" s="15" t="s">
        <v>122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5" t="s">
        <v>105</v>
      </c>
      <c r="BK145" s="159">
        <f t="shared" si="9"/>
        <v>0</v>
      </c>
      <c r="BL145" s="15" t="s">
        <v>128</v>
      </c>
      <c r="BM145" s="157" t="s">
        <v>275</v>
      </c>
    </row>
    <row r="146" spans="1:65" s="2" customFormat="1" ht="14.45" customHeight="1">
      <c r="A146" s="27"/>
      <c r="B146" s="114"/>
      <c r="C146" s="147" t="s">
        <v>276</v>
      </c>
      <c r="D146" s="147" t="s">
        <v>124</v>
      </c>
      <c r="E146" s="148" t="s">
        <v>277</v>
      </c>
      <c r="F146" s="149" t="s">
        <v>278</v>
      </c>
      <c r="G146" s="150" t="s">
        <v>173</v>
      </c>
      <c r="H146" s="151">
        <v>1805.16</v>
      </c>
      <c r="I146" s="151">
        <v>0</v>
      </c>
      <c r="J146" s="151">
        <f t="shared" si="0"/>
        <v>0</v>
      </c>
      <c r="K146" s="152"/>
      <c r="L146" s="28"/>
      <c r="M146" s="153" t="s">
        <v>1</v>
      </c>
      <c r="N146" s="154" t="s">
        <v>38</v>
      </c>
      <c r="O146" s="155">
        <v>6.0000000000000001E-3</v>
      </c>
      <c r="P146" s="155">
        <f t="shared" si="1"/>
        <v>10.830960000000001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57" t="s">
        <v>128</v>
      </c>
      <c r="AT146" s="157" t="s">
        <v>124</v>
      </c>
      <c r="AU146" s="157" t="s">
        <v>105</v>
      </c>
      <c r="AY146" s="15" t="s">
        <v>122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5" t="s">
        <v>105</v>
      </c>
      <c r="BK146" s="159">
        <f t="shared" si="9"/>
        <v>0</v>
      </c>
      <c r="BL146" s="15" t="s">
        <v>128</v>
      </c>
      <c r="BM146" s="157" t="s">
        <v>279</v>
      </c>
    </row>
    <row r="147" spans="1:65" s="13" customFormat="1" ht="11.25">
      <c r="B147" s="160"/>
      <c r="D147" s="161" t="s">
        <v>133</v>
      </c>
      <c r="F147" s="163" t="s">
        <v>280</v>
      </c>
      <c r="H147" s="164">
        <v>1805.16</v>
      </c>
      <c r="L147" s="160"/>
      <c r="M147" s="165"/>
      <c r="N147" s="166"/>
      <c r="O147" s="166"/>
      <c r="P147" s="166"/>
      <c r="Q147" s="166"/>
      <c r="R147" s="166"/>
      <c r="S147" s="166"/>
      <c r="T147" s="167"/>
      <c r="AT147" s="162" t="s">
        <v>133</v>
      </c>
      <c r="AU147" s="162" t="s">
        <v>105</v>
      </c>
      <c r="AV147" s="13" t="s">
        <v>105</v>
      </c>
      <c r="AW147" s="13" t="s">
        <v>3</v>
      </c>
      <c r="AX147" s="13" t="s">
        <v>80</v>
      </c>
      <c r="AY147" s="162" t="s">
        <v>122</v>
      </c>
    </row>
    <row r="148" spans="1:65" s="2" customFormat="1" ht="14.45" customHeight="1">
      <c r="A148" s="27"/>
      <c r="B148" s="114"/>
      <c r="C148" s="147" t="s">
        <v>281</v>
      </c>
      <c r="D148" s="147" t="s">
        <v>124</v>
      </c>
      <c r="E148" s="148" t="s">
        <v>282</v>
      </c>
      <c r="F148" s="149" t="s">
        <v>283</v>
      </c>
      <c r="G148" s="150" t="s">
        <v>173</v>
      </c>
      <c r="H148" s="151">
        <v>128.94</v>
      </c>
      <c r="I148" s="151">
        <v>0</v>
      </c>
      <c r="J148" s="151">
        <f>ROUND(I148*H148,3)</f>
        <v>0</v>
      </c>
      <c r="K148" s="152"/>
      <c r="L148" s="28"/>
      <c r="M148" s="153" t="s">
        <v>1</v>
      </c>
      <c r="N148" s="154" t="s">
        <v>38</v>
      </c>
      <c r="O148" s="155">
        <v>0.14899999999999999</v>
      </c>
      <c r="P148" s="155">
        <f>O148*H148</f>
        <v>19.212059999999997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57" t="s">
        <v>128</v>
      </c>
      <c r="AT148" s="157" t="s">
        <v>124</v>
      </c>
      <c r="AU148" s="157" t="s">
        <v>105</v>
      </c>
      <c r="AY148" s="15" t="s">
        <v>122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5" t="s">
        <v>105</v>
      </c>
      <c r="BK148" s="159">
        <f>ROUND(I148*H148,3)</f>
        <v>0</v>
      </c>
      <c r="BL148" s="15" t="s">
        <v>128</v>
      </c>
      <c r="BM148" s="157" t="s">
        <v>284</v>
      </c>
    </row>
    <row r="149" spans="1:65" s="2" customFormat="1" ht="14.45" customHeight="1">
      <c r="A149" s="27"/>
      <c r="B149" s="114"/>
      <c r="C149" s="147" t="s">
        <v>285</v>
      </c>
      <c r="D149" s="147" t="s">
        <v>124</v>
      </c>
      <c r="E149" s="148" t="s">
        <v>286</v>
      </c>
      <c r="F149" s="149" t="s">
        <v>287</v>
      </c>
      <c r="G149" s="150" t="s">
        <v>173</v>
      </c>
      <c r="H149" s="151">
        <v>128.94</v>
      </c>
      <c r="I149" s="151">
        <v>0</v>
      </c>
      <c r="J149" s="151">
        <f>ROUND(I149*H149,3)</f>
        <v>0</v>
      </c>
      <c r="K149" s="152"/>
      <c r="L149" s="28"/>
      <c r="M149" s="153" t="s">
        <v>1</v>
      </c>
      <c r="N149" s="154" t="s">
        <v>38</v>
      </c>
      <c r="O149" s="155">
        <v>0</v>
      </c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57" t="s">
        <v>128</v>
      </c>
      <c r="AT149" s="157" t="s">
        <v>124</v>
      </c>
      <c r="AU149" s="157" t="s">
        <v>105</v>
      </c>
      <c r="AY149" s="15" t="s">
        <v>122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5" t="s">
        <v>105</v>
      </c>
      <c r="BK149" s="159">
        <f>ROUND(I149*H149,3)</f>
        <v>0</v>
      </c>
      <c r="BL149" s="15" t="s">
        <v>128</v>
      </c>
      <c r="BM149" s="157" t="s">
        <v>288</v>
      </c>
    </row>
    <row r="150" spans="1:65" s="12" customFormat="1" ht="22.9" customHeight="1">
      <c r="B150" s="135"/>
      <c r="D150" s="136" t="s">
        <v>71</v>
      </c>
      <c r="E150" s="145" t="s">
        <v>289</v>
      </c>
      <c r="F150" s="145" t="s">
        <v>290</v>
      </c>
      <c r="J150" s="146">
        <f>BK150</f>
        <v>0</v>
      </c>
      <c r="L150" s="135"/>
      <c r="M150" s="139"/>
      <c r="N150" s="140"/>
      <c r="O150" s="140"/>
      <c r="P150" s="141">
        <f>P151</f>
        <v>12.26892</v>
      </c>
      <c r="Q150" s="140"/>
      <c r="R150" s="141">
        <f>R151</f>
        <v>0</v>
      </c>
      <c r="S150" s="140"/>
      <c r="T150" s="142">
        <f>T151</f>
        <v>0</v>
      </c>
      <c r="AR150" s="136" t="s">
        <v>80</v>
      </c>
      <c r="AT150" s="143" t="s">
        <v>71</v>
      </c>
      <c r="AU150" s="143" t="s">
        <v>80</v>
      </c>
      <c r="AY150" s="136" t="s">
        <v>122</v>
      </c>
      <c r="BK150" s="144">
        <f>BK151</f>
        <v>0</v>
      </c>
    </row>
    <row r="151" spans="1:65" s="2" customFormat="1" ht="14.45" customHeight="1">
      <c r="A151" s="27"/>
      <c r="B151" s="114"/>
      <c r="C151" s="147" t="s">
        <v>291</v>
      </c>
      <c r="D151" s="147" t="s">
        <v>124</v>
      </c>
      <c r="E151" s="148" t="s">
        <v>292</v>
      </c>
      <c r="F151" s="149" t="s">
        <v>293</v>
      </c>
      <c r="G151" s="150" t="s">
        <v>173</v>
      </c>
      <c r="H151" s="151">
        <v>408.964</v>
      </c>
      <c r="I151" s="151">
        <v>0</v>
      </c>
      <c r="J151" s="151">
        <f>ROUND(I151*H151,3)</f>
        <v>0</v>
      </c>
      <c r="K151" s="152"/>
      <c r="L151" s="28"/>
      <c r="M151" s="177" t="s">
        <v>1</v>
      </c>
      <c r="N151" s="178" t="s">
        <v>38</v>
      </c>
      <c r="O151" s="179">
        <v>0.03</v>
      </c>
      <c r="P151" s="179">
        <f>O151*H151</f>
        <v>12.26892</v>
      </c>
      <c r="Q151" s="179">
        <v>0</v>
      </c>
      <c r="R151" s="179">
        <f>Q151*H151</f>
        <v>0</v>
      </c>
      <c r="S151" s="179">
        <v>0</v>
      </c>
      <c r="T151" s="180">
        <f>S151*H151</f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57" t="s">
        <v>128</v>
      </c>
      <c r="AT151" s="157" t="s">
        <v>124</v>
      </c>
      <c r="AU151" s="157" t="s">
        <v>105</v>
      </c>
      <c r="AY151" s="15" t="s">
        <v>122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5" t="s">
        <v>105</v>
      </c>
      <c r="BK151" s="159">
        <f>ROUND(I151*H151,3)</f>
        <v>0</v>
      </c>
      <c r="BL151" s="15" t="s">
        <v>128</v>
      </c>
      <c r="BM151" s="157" t="s">
        <v>294</v>
      </c>
    </row>
    <row r="152" spans="1:65" s="2" customFormat="1" ht="6.95" customHeight="1">
      <c r="A152" s="27"/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28"/>
      <c r="M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</row>
    <row r="153" spans="1:65" ht="11.25"/>
    <row r="154" spans="1:65" ht="11.25"/>
    <row r="155" spans="1:65" ht="11.25"/>
    <row r="156" spans="1:65" ht="11.25"/>
    <row r="157" spans="1:65" ht="11.25"/>
    <row r="158" spans="1:65" ht="11.25"/>
    <row r="159" spans="1:65" ht="11.25"/>
    <row r="160" spans="1:65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  <row r="178" ht="11.25"/>
    <row r="179" ht="11.25"/>
    <row r="180" ht="11.25"/>
    <row r="181" ht="11.25"/>
    <row r="182" ht="11.25"/>
    <row r="183" ht="11.25"/>
    <row r="184" ht="11.25"/>
    <row r="185" ht="11.25"/>
    <row r="186" ht="11.25"/>
    <row r="187" ht="11.25"/>
    <row r="188" ht="11.25"/>
    <row r="189" ht="11.25"/>
  </sheetData>
  <autoFilter ref="C94:K151" xr:uid="{00000000-0009-0000-0000-000001000000}"/>
  <mergeCells count="11">
    <mergeCell ref="L2:V2"/>
    <mergeCell ref="E50:H50"/>
    <mergeCell ref="D73:F73"/>
    <mergeCell ref="D74:F74"/>
    <mergeCell ref="E85:H85"/>
    <mergeCell ref="E87:H87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55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01 - SO 01 Oprava spevnen...</vt:lpstr>
      <vt:lpstr>'01 - SO 01 Oprava spevnen...'!Názvy_tlače</vt:lpstr>
      <vt:lpstr>'Rekapitulácia stavby'!Názvy_tlače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DESKTOP-HQU2AAP\Pc</dc:creator>
  <cp:lastModifiedBy>Kovács Oliver, Mgr.</cp:lastModifiedBy>
  <cp:lastPrinted>2020-10-28T15:43:06Z</cp:lastPrinted>
  <dcterms:created xsi:type="dcterms:W3CDTF">2020-09-16T19:34:37Z</dcterms:created>
  <dcterms:modified xsi:type="dcterms:W3CDTF">2020-10-28T15:46:58Z</dcterms:modified>
</cp:coreProperties>
</file>